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02"/>
  <workbookPr defaultThemeVersion="166925"/>
  <mc:AlternateContent xmlns:mc="http://schemas.openxmlformats.org/markup-compatibility/2006">
    <mc:Choice Requires="x15">
      <x15ac:absPath xmlns:x15ac="http://schemas.microsoft.com/office/spreadsheetml/2010/11/ac" url="C:\Users\vivia\Documents\2 Asoimat\Legal\Finanzas\"/>
    </mc:Choice>
  </mc:AlternateContent>
  <xr:revisionPtr revIDLastSave="0" documentId="8_{6B9DC799-79C2-4548-B626-A609B04F63AB}" xr6:coauthVersionLast="47" xr6:coauthVersionMax="47" xr10:uidLastSave="{00000000-0000-0000-0000-000000000000}"/>
  <bookViews>
    <workbookView xWindow="-108" yWindow="-108" windowWidth="23256" windowHeight="12576" tabRatio="782" firstSheet="10" xr2:uid="{00000000-000D-0000-FFFF-FFFF00000000}"/>
  </bookViews>
  <sheets>
    <sheet name="Resumen" sheetId="1" r:id="rId1"/>
    <sheet name="Ingresos" sheetId="3" r:id="rId2"/>
    <sheet name="Egresos" sheetId="4" r:id="rId3"/>
    <sheet name="Inventario" sheetId="19" r:id="rId4"/>
    <sheet name="A1" sheetId="7" r:id="rId5"/>
    <sheet name="A2" sheetId="17" r:id="rId6"/>
    <sheet name="A3" sheetId="11" r:id="rId7"/>
    <sheet name="A4" sheetId="16" r:id="rId8"/>
    <sheet name="A5" sheetId="13" r:id="rId9"/>
    <sheet name="A6" sheetId="12" r:id="rId10"/>
    <sheet name="A7" sheetId="2" r:id="rId11"/>
  </sheet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4" l="1"/>
  <c r="J35" i="4"/>
  <c r="E44" i="4"/>
  <c r="E28" i="3"/>
  <c r="E38" i="11"/>
  <c r="E11" i="19"/>
  <c r="F11" i="19" s="1"/>
  <c r="F9" i="19"/>
  <c r="D16" i="1" s="1"/>
  <c r="E12" i="19"/>
  <c r="F12" i="19" s="1"/>
  <c r="E13" i="19"/>
  <c r="F13" i="19" s="1"/>
  <c r="E14" i="19"/>
  <c r="F14" i="19" s="1"/>
  <c r="E15" i="19"/>
  <c r="F15" i="19" s="1"/>
  <c r="E10" i="19"/>
  <c r="F10" i="19" s="1"/>
  <c r="D29" i="3"/>
  <c r="B29" i="3"/>
  <c r="J5" i="3"/>
  <c r="H12" i="12"/>
  <c r="H11" i="12"/>
  <c r="H10" i="12"/>
  <c r="H9" i="12"/>
  <c r="H8" i="12"/>
  <c r="H7" i="12"/>
  <c r="E12" i="12"/>
  <c r="D14" i="4"/>
  <c r="B21" i="4"/>
  <c r="F60" i="13"/>
  <c r="F59" i="13"/>
  <c r="F58" i="13"/>
  <c r="F57" i="13"/>
  <c r="F56" i="13"/>
  <c r="F54" i="13"/>
  <c r="F55" i="13"/>
  <c r="F53" i="13"/>
  <c r="F52" i="13"/>
  <c r="F51" i="13"/>
  <c r="F49" i="13"/>
  <c r="F50"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7" i="13"/>
  <c r="F18" i="13"/>
  <c r="F16" i="13"/>
  <c r="F15" i="13"/>
  <c r="F14" i="13"/>
  <c r="F13" i="13"/>
  <c r="F12" i="13"/>
  <c r="F11" i="13"/>
  <c r="F10" i="13"/>
  <c r="F9" i="13"/>
  <c r="B21" i="13"/>
  <c r="B17" i="13"/>
  <c r="B20" i="13"/>
  <c r="B19" i="13"/>
  <c r="B18" i="13"/>
  <c r="B16" i="13"/>
  <c r="B15" i="13"/>
  <c r="B13" i="13"/>
  <c r="B14" i="13"/>
  <c r="B12" i="13"/>
  <c r="B11" i="13"/>
  <c r="B10" i="13"/>
  <c r="B9" i="13"/>
  <c r="B20" i="4"/>
  <c r="B19" i="4"/>
  <c r="B18" i="4"/>
  <c r="B17" i="4"/>
  <c r="B16" i="4"/>
  <c r="D7" i="4"/>
  <c r="D5" i="4" s="1"/>
  <c r="B7" i="4"/>
  <c r="B34" i="4"/>
  <c r="G27" i="4"/>
  <c r="G34" i="4"/>
  <c r="B53" i="4"/>
  <c r="B52" i="4"/>
  <c r="B44" i="4"/>
  <c r="B43" i="4"/>
  <c r="B42" i="4"/>
  <c r="E144" i="2"/>
  <c r="D5" i="3"/>
  <c r="B22" i="3"/>
  <c r="B28" i="3"/>
  <c r="B16" i="3"/>
  <c r="D25" i="4"/>
  <c r="J27" i="4"/>
  <c r="H13" i="12" l="1"/>
  <c r="D17" i="1" s="1"/>
  <c r="D22" i="3"/>
  <c r="D20" i="3" s="1"/>
  <c r="D32" i="4"/>
  <c r="E11" i="11"/>
  <c r="E12" i="11"/>
  <c r="E13" i="11"/>
  <c r="D21" i="13"/>
  <c r="C21" i="13"/>
  <c r="D28" i="3"/>
  <c r="D26" i="3" s="1"/>
  <c r="D16" i="3"/>
  <c r="D14" i="3" s="1"/>
  <c r="J34" i="4"/>
  <c r="I35" i="4"/>
  <c r="I34" i="4"/>
  <c r="I32" i="4" s="1"/>
  <c r="I27" i="4"/>
  <c r="I25" i="4" s="1"/>
  <c r="H20" i="4"/>
  <c r="I20" i="4" s="1"/>
  <c r="D20" i="13"/>
  <c r="D19" i="13"/>
  <c r="C20" i="13"/>
  <c r="C19" i="13"/>
  <c r="H54" i="13"/>
  <c r="H53" i="13"/>
  <c r="G54" i="13"/>
  <c r="G53" i="13"/>
  <c r="C18" i="13"/>
  <c r="D18" i="13"/>
  <c r="C17" i="13"/>
  <c r="D17" i="13"/>
  <c r="E53" i="4"/>
  <c r="D53" i="4"/>
  <c r="E52" i="4"/>
  <c r="D52" i="4"/>
  <c r="E42" i="4"/>
  <c r="D42" i="4"/>
  <c r="E43" i="4"/>
  <c r="D43" i="4"/>
  <c r="C16" i="13"/>
  <c r="E5" i="16"/>
  <c r="D5" i="16"/>
  <c r="I8" i="3"/>
  <c r="I9" i="3"/>
  <c r="I10" i="3"/>
  <c r="I7" i="3"/>
  <c r="I18" i="4"/>
  <c r="I19" i="4"/>
  <c r="I17" i="4"/>
  <c r="I16" i="4"/>
  <c r="I5" i="4"/>
  <c r="G60" i="13"/>
  <c r="G59" i="13"/>
  <c r="G58" i="13"/>
  <c r="G57" i="13"/>
  <c r="G56" i="13"/>
  <c r="G55" i="13"/>
  <c r="G52" i="13"/>
  <c r="G51" i="13"/>
  <c r="G50" i="13"/>
  <c r="G49" i="13"/>
  <c r="G48" i="13"/>
  <c r="G47" i="13"/>
  <c r="G46" i="13"/>
  <c r="G45" i="13"/>
  <c r="G44" i="13"/>
  <c r="G43" i="13"/>
  <c r="G42" i="13"/>
  <c r="G41" i="13"/>
  <c r="G40" i="13"/>
  <c r="G39" i="13"/>
  <c r="G38" i="13"/>
  <c r="G37" i="13"/>
  <c r="G36" i="13"/>
  <c r="G35" i="13"/>
  <c r="G34" i="13"/>
  <c r="G33" i="13"/>
  <c r="G32" i="13"/>
  <c r="C15" i="13"/>
  <c r="G31" i="13"/>
  <c r="G30" i="13"/>
  <c r="G29" i="13"/>
  <c r="G28" i="13"/>
  <c r="G27" i="13"/>
  <c r="G26" i="13"/>
  <c r="G25" i="13"/>
  <c r="G24" i="13"/>
  <c r="G23" i="13"/>
  <c r="G22" i="13"/>
  <c r="G21" i="13"/>
  <c r="G19" i="13"/>
  <c r="G20" i="13"/>
  <c r="G18" i="13"/>
  <c r="G17" i="13"/>
  <c r="G16" i="13"/>
  <c r="G15" i="13"/>
  <c r="C14" i="13"/>
  <c r="C13" i="13"/>
  <c r="C12" i="13"/>
  <c r="G14" i="13"/>
  <c r="G13" i="13"/>
  <c r="C11" i="13"/>
  <c r="G12" i="13"/>
  <c r="G11" i="13"/>
  <c r="G10" i="13"/>
  <c r="G9" i="13"/>
  <c r="C10" i="13"/>
  <c r="C9" i="13"/>
  <c r="E146" i="2"/>
  <c r="D44" i="4" s="1"/>
  <c r="E11" i="12"/>
  <c r="D10" i="12"/>
  <c r="D9" i="12"/>
  <c r="D8" i="12"/>
  <c r="D7" i="12"/>
  <c r="E37" i="11"/>
  <c r="D10" i="11"/>
  <c r="E36" i="11"/>
  <c r="E45" i="11" s="1"/>
  <c r="J18" i="3" s="1"/>
  <c r="E21" i="11"/>
  <c r="E20" i="11"/>
  <c r="E19" i="11"/>
  <c r="D9" i="11"/>
  <c r="D8" i="11"/>
  <c r="D7" i="11"/>
  <c r="L9" i="2"/>
  <c r="L12" i="2" s="1"/>
  <c r="L23" i="7"/>
  <c r="L22" i="7"/>
  <c r="L17" i="7"/>
  <c r="L14" i="7"/>
  <c r="L12" i="7"/>
  <c r="G5" i="13" l="1"/>
  <c r="I42" i="4" s="1"/>
  <c r="I40" i="4" s="1"/>
  <c r="I14" i="4"/>
  <c r="C5" i="13"/>
  <c r="J28" i="3" s="1"/>
  <c r="J26" i="3" s="1"/>
  <c r="J7" i="7"/>
  <c r="D50" i="4"/>
  <c r="D40" i="4"/>
  <c r="E22" i="11"/>
  <c r="C30" i="11" s="1"/>
  <c r="J16" i="3"/>
  <c r="J14" i="3" s="1"/>
  <c r="E15" i="11"/>
  <c r="I52" i="4" s="1"/>
  <c r="I50" i="4" s="1"/>
  <c r="C1" i="3" l="1"/>
  <c r="D12" i="1" s="1"/>
  <c r="D1" i="4"/>
  <c r="D13" i="1" s="1"/>
  <c r="C28" i="11"/>
  <c r="C29" i="11"/>
  <c r="C27" i="11"/>
  <c r="C31" i="11" s="1"/>
  <c r="G48" i="11" s="1"/>
  <c r="S22" i="7"/>
  <c r="Z25" i="7"/>
  <c r="D14" i="1" l="1"/>
  <c r="D15" i="1"/>
  <c r="E24" i="7"/>
  <c r="E20" i="7"/>
  <c r="E18" i="7"/>
  <c r="E17" i="7"/>
  <c r="E16" i="7"/>
  <c r="E14" i="7"/>
  <c r="E13" i="7"/>
  <c r="E12" i="7"/>
  <c r="S20" i="7"/>
  <c r="S19" i="7"/>
  <c r="S18" i="7"/>
  <c r="S16" i="7"/>
  <c r="S15" i="7"/>
  <c r="S14" i="7"/>
  <c r="Z23" i="7"/>
  <c r="Z21" i="7"/>
  <c r="Z18" i="7"/>
  <c r="Z17" i="7"/>
  <c r="Z15" i="7"/>
  <c r="Z13" i="7"/>
  <c r="I17" i="1" l="1"/>
  <c r="C7" i="1"/>
  <c r="Q7" i="7"/>
  <c r="C7" i="7"/>
  <c r="X7" i="7"/>
  <c r="O9" i="2"/>
  <c r="H7" i="7" l="1"/>
  <c r="O7" i="7"/>
  <c r="AC7" i="7"/>
  <c r="V7" i="7"/>
  <c r="M7" i="7" l="1"/>
  <c r="L7" i="7"/>
  <c r="AA7" i="7"/>
  <c r="Z7" i="7"/>
  <c r="T7" i="7"/>
  <c r="S7" i="7"/>
  <c r="F7" i="7" l="1"/>
  <c r="E7" i="7"/>
  <c r="E23" i="2" l="1"/>
  <c r="E195" i="2" s="1"/>
  <c r="E24" i="2"/>
  <c r="E20" i="2" l="1"/>
  <c r="E19" i="2"/>
  <c r="E18" i="2"/>
  <c r="J9" i="2" l="1"/>
  <c r="D11" i="1" s="1"/>
</calcChain>
</file>

<file path=xl/sharedStrings.xml><?xml version="1.0" encoding="utf-8"?>
<sst xmlns="http://schemas.openxmlformats.org/spreadsheetml/2006/main" count="1213" uniqueCount="593">
  <si>
    <t>ASOCIACIÓN DE ESTUDIANTES DE MATEMÁTICA, INGENIERÍA MATEMÁTICA Y MATEMÁTICA APLICADA</t>
  </si>
  <si>
    <t>Vicepresidencia Financiera AsoiMat EPN 2020-2021</t>
  </si>
  <si>
    <t xml:space="preserve">Inicio del periodo:  </t>
  </si>
  <si>
    <t xml:space="preserve"> Martes, 28 de abril de 2020</t>
  </si>
  <si>
    <t>Fin de periodo:</t>
  </si>
  <si>
    <t>Lunes, 10 de mayo de 2021</t>
  </si>
  <si>
    <t xml:space="preserve"> Total a entregar </t>
  </si>
  <si>
    <t>Denominación</t>
  </si>
  <si>
    <t>Valor</t>
  </si>
  <si>
    <t>Detalle</t>
  </si>
  <si>
    <t>Saldo inicial</t>
  </si>
  <si>
    <t>Recibido de la directiva 2019-2020</t>
  </si>
  <si>
    <t>Cuenta Bancaria</t>
  </si>
  <si>
    <t>Valor neto generado en el periodo 2019-2020</t>
  </si>
  <si>
    <t>Ingresos</t>
  </si>
  <si>
    <t>Ingresos obtenidos durante el periodo 2019-2020</t>
  </si>
  <si>
    <t>Egresos</t>
  </si>
  <si>
    <t>Egresos realizados durante el periodo 2019-2020</t>
  </si>
  <si>
    <t xml:space="preserve">Saldo </t>
  </si>
  <si>
    <t>Total cuenta bancaria</t>
  </si>
  <si>
    <t>Ordenes de compra</t>
  </si>
  <si>
    <t>Donación realizada para la Directiva 2019-2020</t>
  </si>
  <si>
    <t>Artículos en stock</t>
  </si>
  <si>
    <t>Valor esperado de venta de artículos del inventario (A6)</t>
  </si>
  <si>
    <t>Total Patrimonio</t>
  </si>
  <si>
    <t>Anexos</t>
  </si>
  <si>
    <t>A1: Inscritos cursos ASOiMAT 2020A</t>
  </si>
  <si>
    <t>A2: Cursos de verano 2020: Python, R, LaTeX, Matlab (general)</t>
  </si>
  <si>
    <t>A3: Análisis Aportantes 2020B</t>
  </si>
  <si>
    <t>A4:  LISTA APORTANTES 2020B</t>
  </si>
  <si>
    <t>A5: Varios</t>
  </si>
  <si>
    <t>A6: Proyección de venta</t>
  </si>
  <si>
    <t>A7: registro de movimientos en la cuenta bancaria</t>
  </si>
  <si>
    <t xml:space="preserve">Realizado por: </t>
  </si>
  <si>
    <t>Kathya Viviana Gavilanes Guerrero, Vicepresidente financiero</t>
  </si>
  <si>
    <t>Revisado por:</t>
  </si>
  <si>
    <t>Dorian Liseth Recalde Jara, Vicepresidente general</t>
  </si>
  <si>
    <t xml:space="preserve">Total Ingresos </t>
  </si>
  <si>
    <t>DONACIONES Y PUBLICIDAD</t>
  </si>
  <si>
    <t>Cursos de verano 2020: Python, R, LaTeX, Matlab (A2)</t>
  </si>
  <si>
    <t>Ingresos obtenidos por el concepto de donaciones de capital y por publicidad en la Revista ASOiMAT</t>
  </si>
  <si>
    <t>Ingresos obtenidos para la asociación por la realización de los cursos de programación en el periodo 2020A. Del valor total obtenido de los cursos (100%) el 45% fue destinado al pago de los instructores.</t>
  </si>
  <si>
    <t>Total</t>
  </si>
  <si>
    <t>Descripción</t>
  </si>
  <si>
    <t>Tipo</t>
  </si>
  <si>
    <t>Curso</t>
  </si>
  <si>
    <t>Aso</t>
  </si>
  <si>
    <t>Concurso de Apuntes</t>
  </si>
  <si>
    <t>Donación</t>
  </si>
  <si>
    <t>Cortesía de Andrés Merino para el premio para el Concurso de apuntes</t>
  </si>
  <si>
    <t>R</t>
  </si>
  <si>
    <t>BAQ</t>
  </si>
  <si>
    <t>Publicidad</t>
  </si>
  <si>
    <t>Afiche en revista AsoiMat EPN</t>
  </si>
  <si>
    <t>Python</t>
  </si>
  <si>
    <t>Matlab</t>
  </si>
  <si>
    <t>LaTeX</t>
  </si>
  <si>
    <t>Multas</t>
  </si>
  <si>
    <t>APORTANTES 2020A</t>
  </si>
  <si>
    <t>La reuniones de consejo directivo de la ASOiMAT se llevaron a cabo de manera obligatoria y regular para los miembros del consejo directivo, por lo que la falta sin justificación a alguna de ellas tenía la sanción del $10.</t>
  </si>
  <si>
    <t>Fecha</t>
  </si>
  <si>
    <t>Transacción</t>
  </si>
  <si>
    <t>Fechas</t>
  </si>
  <si>
    <t>Transferencia</t>
  </si>
  <si>
    <t>Multa a miembro del Consejo Directivo por falta</t>
  </si>
  <si>
    <t>2020B</t>
  </si>
  <si>
    <t>Varias</t>
  </si>
  <si>
    <t>27 aportantes. El valor del aporte fue de $20</t>
  </si>
  <si>
    <t>Directa</t>
  </si>
  <si>
    <t>SEdeM y ModeMat realizaron patrocinios a la ASOiMAT por el valor de $50 cada uno, por lo que como cortesía se les hace la entrega de kits de aportantes.</t>
  </si>
  <si>
    <t>Venta de camisetas y funda de caramelos de los kits restantes.</t>
  </si>
  <si>
    <t>Valor de aportes realizados de manera voluntaria por miembros para el periodo 2020A (Ese semestre no se pidió aportes, los estudiantes depositaron por medio del sistema)</t>
  </si>
  <si>
    <t>Aportantes directos y por sistema (entregado luego por FEPON)</t>
  </si>
  <si>
    <t>DEVOLUCIONES</t>
  </si>
  <si>
    <t>Varios 2020A-2020B (A5)</t>
  </si>
  <si>
    <t>2020A-2020B</t>
  </si>
  <si>
    <t>Interés a favor y pago de envíos de kits: Algunos aportantes pidieron realizar el envío de sus kits a domicilio fuera de la provincia de Pichincha. El costo de envío fue cubierto por ellos.</t>
  </si>
  <si>
    <t>Dinero encontrado en las instalaciones de la ASOiMAT</t>
  </si>
  <si>
    <t>Total Egresos</t>
  </si>
  <si>
    <t>INDUCCIÓN 2020A</t>
  </si>
  <si>
    <t>INDUCCIÓN 2020B</t>
  </si>
  <si>
    <t xml:space="preserve">Se realizó una inducción para los estudiantes de nuevo ingreso a las carreras de matemática y matemática aplicada. Se realizaron concursos online entre ellos con premios para ayudarlos a integrarse. </t>
  </si>
  <si>
    <t>Premio</t>
  </si>
  <si>
    <t>Premio primer lugar 40.</t>
  </si>
  <si>
    <t>De parte de dos miembros de la ASOiMAT, se recibieron como donación dos tarjetas de órdenes de Librimundi por el valor de $26.66. La ASOiMAT realizó el desembolso de $13.34 para completar el valor de $40 y utilizar las tarjetas para los premios. También se entregaron cuadernos restantes del semestre 2019-B.</t>
  </si>
  <si>
    <t>Interbancaria</t>
  </si>
  <si>
    <t>Premio primer lugar Parchís (Banco BGR)</t>
  </si>
  <si>
    <t>Premio segundo lugar Parchís (Banco de LOJA).</t>
  </si>
  <si>
    <t>CONCURSO DE APUNTES 2020A</t>
  </si>
  <si>
    <t>Cursos de verano 2020: pago a instructores (A2)</t>
  </si>
  <si>
    <t>Egresos obtenidos para la asociación por la realización de los cursos de programación en el periodo 2020A. Del valor total obtenido de los cursos (100%) el 45% fue destinado al pago de los instructores y un valor para la publicidad.</t>
  </si>
  <si>
    <t>Total premios</t>
  </si>
  <si>
    <t>Recaudación</t>
  </si>
  <si>
    <t>Pagado</t>
  </si>
  <si>
    <t>Primer lugar Concurso de Apuntes</t>
  </si>
  <si>
    <t>Segundo lugar Concurso de Apuntes</t>
  </si>
  <si>
    <t>Tercer lugar Concurso de Apuntes</t>
  </si>
  <si>
    <t>Primer Lugar: Apuntes a LaTeX</t>
  </si>
  <si>
    <t>Segundo Lugar: Apuntes a LaTeX</t>
  </si>
  <si>
    <t xml:space="preserve">Publicidad </t>
  </si>
  <si>
    <t>Pago en Facebook por publicidad para los cursos (Incluye impuestos)</t>
  </si>
  <si>
    <t>Primer Lugar: Ejercicios a LaTeX</t>
  </si>
  <si>
    <t>LEGALIZACIÓN DE LA ASOiMAT</t>
  </si>
  <si>
    <t>Publicidad campaña contra el acoso FEPON</t>
  </si>
  <si>
    <t>Costo de la declaración juramentada del patrimonio de la Asoimat (documento obligatorio para el proceso de legalización)</t>
  </si>
  <si>
    <t>La ASOiMAT ha sido colaboradora con FEPON para la Campaña contra el acoso que la misma ha llevado a lo largo de estos meses. Para la elaboración de las infografías se pidió a las asociaciones involucradas el pago de una parte del costo.</t>
  </si>
  <si>
    <t>Notaría No 5.</t>
  </si>
  <si>
    <t>Documento notarizado con firma de los miembros fundadores</t>
  </si>
  <si>
    <t>Premio Revista ASOiMAT EPN</t>
  </si>
  <si>
    <t>TRAJE MASCOTA ASOIMAT EPN</t>
  </si>
  <si>
    <t>Cada volumen de la Revista ASOiMAT trae consigo un Reto Matemático con un premio para el que logre resolverlo.</t>
  </si>
  <si>
    <t>Como parte de la campaña de la directiva 2020-2021, se evaluó la adquisición del traje para la mascota de la ASOiMAT. Los mejores materiales fueron considerados para su elaboración.</t>
  </si>
  <si>
    <t>Resolución del reto (Pizza a domicilio del ganador)</t>
  </si>
  <si>
    <t>Evento: Una noche teñida de rojo (día de los difuntos)</t>
  </si>
  <si>
    <t>En conmemoración al Día de los difuntos, se realizó un podcast con premios para los participantes.</t>
  </si>
  <si>
    <t>Varios: Costos del envío de los kits para los que solicitaron el envío a domicilio y costos cobrados por el banco por las transacciones interbancarias, impuestos, entre otros.</t>
  </si>
  <si>
    <t>Costos bancarios y pago de envíos de kits</t>
  </si>
  <si>
    <t>Evento: 40 FISMAT + SISTEMAS</t>
  </si>
  <si>
    <t>KIT 2020B (A3)</t>
  </si>
  <si>
    <t>Costos de la elaboración de los kits para los aportantes del periodo 2020B</t>
  </si>
  <si>
    <t>100 esferos, 40 jarros, 40 pines, 40 bolsos, 40 camisetas, 30 fundas navideñas, 40 cuadernos, transporte</t>
  </si>
  <si>
    <t>Inventario disponible</t>
  </si>
  <si>
    <t>Artículo</t>
  </si>
  <si>
    <t>Cantidad</t>
  </si>
  <si>
    <t>Precio unitario</t>
  </si>
  <si>
    <t>Precio total</t>
  </si>
  <si>
    <t>Cuadernos 2019B</t>
  </si>
  <si>
    <t>Tazas 2019B</t>
  </si>
  <si>
    <t>Orden de compra $20 Librimundi</t>
  </si>
  <si>
    <t xml:space="preserve">Donación realizada para los premios de inducción del semestre 2020A ($26.67 donación y $13.33 de parte de la ASOiMAT) </t>
  </si>
  <si>
    <t>Esferos touch 2020A</t>
  </si>
  <si>
    <t>Kits aportantes 2020B</t>
  </si>
  <si>
    <t>Jarro/taza 2020A</t>
  </si>
  <si>
    <t>Pines 2020A</t>
  </si>
  <si>
    <t>Bolsos 2020A</t>
  </si>
  <si>
    <t>Cuadernos 2020A</t>
  </si>
  <si>
    <t>Camisetas 2020A</t>
  </si>
  <si>
    <t>PREMIOS PENDIENTES DE ENTREGA QUE HACEN PARTE DEL INVENTARIO</t>
  </si>
  <si>
    <t>Concepto</t>
  </si>
  <si>
    <t>Nombre del ganador</t>
  </si>
  <si>
    <t>Motivo</t>
  </si>
  <si>
    <t>Cuaderno ASOiMAT 2019B</t>
  </si>
  <si>
    <t>Andrea Barahona Cevallos</t>
  </si>
  <si>
    <t>Inducción 2020A: Primer puesto 40 en parejas</t>
  </si>
  <si>
    <t>Andrés Francisco Ortiz Nicola</t>
  </si>
  <si>
    <t>Tarjeta de regalo Librimundi $20</t>
  </si>
  <si>
    <t>Andrea Barahona Cevallos y Andrés Francisco Ortiz Nicola</t>
  </si>
  <si>
    <t>Taza 2019B</t>
  </si>
  <si>
    <t xml:space="preserve">Jonathan Daniel Naranjo </t>
  </si>
  <si>
    <t>Cine webex</t>
  </si>
  <si>
    <t>Erika Victoria Mallitasig</t>
  </si>
  <si>
    <t>Inducción 2020A: Primer puesto Parchís</t>
  </si>
  <si>
    <t>Esteban Paul Larrea</t>
  </si>
  <si>
    <t>Inducción 2020A: Sorteo entre los participantes</t>
  </si>
  <si>
    <t>$10</t>
  </si>
  <si>
    <t>Danny Fernando Reina</t>
  </si>
  <si>
    <t>Inducción 2020B: Primer puesto 40 en parejas</t>
  </si>
  <si>
    <t>Dayana Taneth Medina</t>
  </si>
  <si>
    <t>Inducción 2020B: Sorte entre los participantes</t>
  </si>
  <si>
    <t>Camiseta de kit 2020B</t>
  </si>
  <si>
    <t>Melany Estefania Rivera</t>
  </si>
  <si>
    <t>Concurso mascotas navideñas: Primer lugar</t>
  </si>
  <si>
    <t>Cuaderno ASOiMAT 2020B</t>
  </si>
  <si>
    <t>Maryori Carolina Riofrío</t>
  </si>
  <si>
    <t>Concurso mascotas navideñas: Segundo lugar</t>
  </si>
  <si>
    <t>Ruben Túquerrez Robalino</t>
  </si>
  <si>
    <t>Concurso: Nombre para la mascota de la asociación</t>
  </si>
  <si>
    <t>Anexo 1: Inscritos cursos ASOiMAT 2020A</t>
  </si>
  <si>
    <t>Instructor</t>
  </si>
  <si>
    <t>AsoiMat</t>
  </si>
  <si>
    <t>P1</t>
  </si>
  <si>
    <t>En grupo: 15% de descuento</t>
  </si>
  <si>
    <t>P2</t>
  </si>
  <si>
    <t>Al menos dos cursos: 20% de descuento</t>
  </si>
  <si>
    <t>Nombre</t>
  </si>
  <si>
    <t>Valor Cancelado</t>
  </si>
  <si>
    <t>Descuento</t>
  </si>
  <si>
    <t>Comprobante</t>
  </si>
  <si>
    <t>Curso2</t>
  </si>
  <si>
    <t>Alumno #1</t>
  </si>
  <si>
    <t>Estudiante</t>
  </si>
  <si>
    <t>0040</t>
  </si>
  <si>
    <t>0034</t>
  </si>
  <si>
    <t>0017</t>
  </si>
  <si>
    <t>Profesional</t>
  </si>
  <si>
    <t>0002</t>
  </si>
  <si>
    <t>Alumno #2</t>
  </si>
  <si>
    <t>0041</t>
  </si>
  <si>
    <t>0035</t>
  </si>
  <si>
    <t>0018</t>
  </si>
  <si>
    <t>0003</t>
  </si>
  <si>
    <t>Alumno #3</t>
  </si>
  <si>
    <t>0042</t>
  </si>
  <si>
    <t>0036</t>
  </si>
  <si>
    <t>0019</t>
  </si>
  <si>
    <t>LATEX</t>
  </si>
  <si>
    <t>0004</t>
  </si>
  <si>
    <t>Alumno #4</t>
  </si>
  <si>
    <t>0052</t>
  </si>
  <si>
    <t>0037</t>
  </si>
  <si>
    <t>Estudiante (Perú)</t>
  </si>
  <si>
    <t>0020</t>
  </si>
  <si>
    <t>0005</t>
  </si>
  <si>
    <t>Alumno #5</t>
  </si>
  <si>
    <t>0043</t>
  </si>
  <si>
    <t>Pago registrado el 19 de octubre</t>
  </si>
  <si>
    <t>0038</t>
  </si>
  <si>
    <t>0021</t>
  </si>
  <si>
    <t>0006</t>
  </si>
  <si>
    <t>Alumno #6</t>
  </si>
  <si>
    <t>0044</t>
  </si>
  <si>
    <t>0039</t>
  </si>
  <si>
    <t xml:space="preserve">Estudiante </t>
  </si>
  <si>
    <t>0022</t>
  </si>
  <si>
    <t>0007</t>
  </si>
  <si>
    <t>Alumno #7</t>
  </si>
  <si>
    <t>0045</t>
  </si>
  <si>
    <t xml:space="preserve">Python </t>
  </si>
  <si>
    <t>0028</t>
  </si>
  <si>
    <t>0023</t>
  </si>
  <si>
    <t>0008</t>
  </si>
  <si>
    <t>Alumno #8</t>
  </si>
  <si>
    <t>0046</t>
  </si>
  <si>
    <t>0029</t>
  </si>
  <si>
    <t>0024</t>
  </si>
  <si>
    <t>LaTex</t>
  </si>
  <si>
    <t>0009</t>
  </si>
  <si>
    <t>Alumno #9</t>
  </si>
  <si>
    <t>0047</t>
  </si>
  <si>
    <t>0030</t>
  </si>
  <si>
    <t>0025</t>
  </si>
  <si>
    <t>0010</t>
  </si>
  <si>
    <t>Alumno #10</t>
  </si>
  <si>
    <t>0048</t>
  </si>
  <si>
    <t xml:space="preserve">Retirado </t>
  </si>
  <si>
    <t>0031</t>
  </si>
  <si>
    <t>0026</t>
  </si>
  <si>
    <t>0011</t>
  </si>
  <si>
    <t>Alumno #11</t>
  </si>
  <si>
    <t xml:space="preserve">R </t>
  </si>
  <si>
    <t>0049</t>
  </si>
  <si>
    <t>0032</t>
  </si>
  <si>
    <t>0027</t>
  </si>
  <si>
    <t>0012</t>
  </si>
  <si>
    <t>Alumno #12</t>
  </si>
  <si>
    <t>0050</t>
  </si>
  <si>
    <t>0033</t>
  </si>
  <si>
    <t>0013</t>
  </si>
  <si>
    <t>Alumno #13</t>
  </si>
  <si>
    <t>0051</t>
  </si>
  <si>
    <t>0014</t>
  </si>
  <si>
    <t>Alumno #14</t>
  </si>
  <si>
    <t>0015</t>
  </si>
  <si>
    <t>Alumno #15</t>
  </si>
  <si>
    <t>0016</t>
  </si>
  <si>
    <t>Anexo 2: Cursos de verano 2020: Python, R, LaTeX, Matlab (general)</t>
  </si>
  <si>
    <t>Porcentaje  para instructor</t>
  </si>
  <si>
    <t>Porcentaje para asociación</t>
  </si>
  <si>
    <t>Costo por hora (40 horas)</t>
  </si>
  <si>
    <t>Costo por hora (30 horas)</t>
  </si>
  <si>
    <t>Anexo 3: Análisis Aportantes 2020B</t>
  </si>
  <si>
    <t>Especificación</t>
  </si>
  <si>
    <t>Precio Total</t>
  </si>
  <si>
    <t>Orden</t>
  </si>
  <si>
    <t>Observación</t>
  </si>
  <si>
    <t>Esferos</t>
  </si>
  <si>
    <t>0000171</t>
  </si>
  <si>
    <t>Graphics Industria Gráfica</t>
  </si>
  <si>
    <t>Jarro</t>
  </si>
  <si>
    <t>Pines</t>
  </si>
  <si>
    <t>Bolsos</t>
  </si>
  <si>
    <t>Camisetas</t>
  </si>
  <si>
    <t>02</t>
  </si>
  <si>
    <t>Funda navideña</t>
  </si>
  <si>
    <t>001</t>
  </si>
  <si>
    <t>Ramìrez Tenecela Edison Orlando</t>
  </si>
  <si>
    <t>Cuadernos</t>
  </si>
  <si>
    <t>583</t>
  </si>
  <si>
    <t>EAS CUADERNOS CORPORATIVOS 4,00IMPRESIÓN PORTADA FULL COLOR MAS 11O HOJAS INTERNAS UN COLOR, TAMAÑO 24X18,5</t>
  </si>
  <si>
    <t>Transporte</t>
  </si>
  <si>
    <t xml:space="preserve">Debido al gran volumen de objetos se optó tomar transporte privado. Se realizaron 3 viajes; El primero de $5 desde la Marin hasta el domicilio de Jorge Proaño para albergaron todos los productos de los kits para armarlos (no se dispone de factura). El segundo llevando los kits armados hasta la EPN para la entrega, y el tercero llevando los kits faltantes desde la EPN hasta su domicilio. </t>
  </si>
  <si>
    <t>Ingreso</t>
  </si>
  <si>
    <t>Aportantes 2020B</t>
  </si>
  <si>
    <t>Auspicio Sedem</t>
  </si>
  <si>
    <t>0053</t>
  </si>
  <si>
    <t>Auspicio ModeMat</t>
  </si>
  <si>
    <t>0054</t>
  </si>
  <si>
    <t>Subtotal</t>
  </si>
  <si>
    <t>Utilidad</t>
  </si>
  <si>
    <t>Proforma inicial</t>
  </si>
  <si>
    <t xml:space="preserve">Egreso total </t>
  </si>
  <si>
    <t>Diferencia con respecto a la propuesta inicial</t>
  </si>
  <si>
    <t>Porcentaje de ahorro con respecto a la proforma inicial</t>
  </si>
  <si>
    <t>La gestión logró ahorrar un 26.7% con respecto a la proforma inicial.</t>
  </si>
  <si>
    <t>Ingreso total</t>
  </si>
  <si>
    <t>27 aportantes y 2 auspicios</t>
  </si>
  <si>
    <t>Utilidad (Ingresos menos Egresos)</t>
  </si>
  <si>
    <t>Sólo con los aportantes, existe una pérdida, pero quedan artículos en stock.</t>
  </si>
  <si>
    <t>Compras de artículos individuales (realizadas fuera de los kits)</t>
  </si>
  <si>
    <t>Combo Kathya Gavilanes</t>
  </si>
  <si>
    <t>Compra Dorian Liseth Recalde</t>
  </si>
  <si>
    <t>Recibido por Jorge Proaño</t>
  </si>
  <si>
    <t>Compra Ammy Párraga</t>
  </si>
  <si>
    <t>Subtotal compras aparte</t>
  </si>
  <si>
    <t>Ganancias totales</t>
  </si>
  <si>
    <t>Ganancias totales (subtotal compras aparte + Utilidad)</t>
  </si>
  <si>
    <t>Se recuperó la inversión inicial y se tiene ganancia tomando en cuenta los aportes y las ventas.</t>
  </si>
  <si>
    <t>Anexo 4: LISTA APORTANTES 2020B</t>
  </si>
  <si>
    <t>No</t>
  </si>
  <si>
    <t>NOMBRE</t>
  </si>
  <si>
    <t>CARRERA</t>
  </si>
  <si>
    <t>Comprobante No.</t>
  </si>
  <si>
    <t>Estado</t>
  </si>
  <si>
    <t>Aportante #1</t>
  </si>
  <si>
    <t>Matemática</t>
  </si>
  <si>
    <t>Entregado</t>
  </si>
  <si>
    <t>Aportante #2</t>
  </si>
  <si>
    <t>Aportante #3</t>
  </si>
  <si>
    <t>Ingeniería Matemática</t>
  </si>
  <si>
    <t>Aportante #4</t>
  </si>
  <si>
    <t>Matemática Aplicada</t>
  </si>
  <si>
    <t>Aportante #5</t>
  </si>
  <si>
    <t>Aportante #6</t>
  </si>
  <si>
    <t>Aportante #7</t>
  </si>
  <si>
    <t>Aportante #8</t>
  </si>
  <si>
    <t>RRA Matemática</t>
  </si>
  <si>
    <t>Aportante #9</t>
  </si>
  <si>
    <t xml:space="preserve"> Ingeniería Matemática</t>
  </si>
  <si>
    <t>Aportante #10</t>
  </si>
  <si>
    <t>Aportante #11</t>
  </si>
  <si>
    <t>Matemáticas</t>
  </si>
  <si>
    <t>Aportante #12</t>
  </si>
  <si>
    <t>Aportante #13</t>
  </si>
  <si>
    <t>Aportante #14</t>
  </si>
  <si>
    <t>Aportante #15</t>
  </si>
  <si>
    <t>Aportante #16</t>
  </si>
  <si>
    <t>Matemática Aplicada RRA</t>
  </si>
  <si>
    <t>Aportante #17</t>
  </si>
  <si>
    <t>Aportante #18</t>
  </si>
  <si>
    <t>Recibido por Jorge</t>
  </si>
  <si>
    <t>Aportante #19</t>
  </si>
  <si>
    <t>Exalumno</t>
  </si>
  <si>
    <t>Aportante #20</t>
  </si>
  <si>
    <t>Aportante #21</t>
  </si>
  <si>
    <t>Aportante #22</t>
  </si>
  <si>
    <t>Premio Reto Matemático, no paga aporte.</t>
  </si>
  <si>
    <t>Aportante #23</t>
  </si>
  <si>
    <t xml:space="preserve">Matemática Aplicada </t>
  </si>
  <si>
    <t>Aportante #24</t>
  </si>
  <si>
    <t>Aportante #25</t>
  </si>
  <si>
    <t>Aportante #26</t>
  </si>
  <si>
    <t>Aportante #27</t>
  </si>
  <si>
    <t>Transferencia interbancaria</t>
  </si>
  <si>
    <t>Aportante #28</t>
  </si>
  <si>
    <t>Anexo 5: VARIOS</t>
  </si>
  <si>
    <t xml:space="preserve">Costos de transacciones bancarias y envío de kits </t>
  </si>
  <si>
    <t xml:space="preserve">Fecha </t>
  </si>
  <si>
    <t>Observaciones</t>
  </si>
  <si>
    <t>Interés a favor</t>
  </si>
  <si>
    <t>Pago tarjeta de débito</t>
  </si>
  <si>
    <t>Iva tarjeta de débito</t>
  </si>
  <si>
    <t>Iva cobrado</t>
  </si>
  <si>
    <t>OperCash</t>
  </si>
  <si>
    <t>Regularización ISD</t>
  </si>
  <si>
    <t>IvaCobrado</t>
  </si>
  <si>
    <t>Anexo 6: Proyección de venta</t>
  </si>
  <si>
    <t>Precio para venta</t>
  </si>
  <si>
    <t>Disponibles</t>
  </si>
  <si>
    <t>Valor a recuperar esperado</t>
  </si>
  <si>
    <t>Esferos touch</t>
  </si>
  <si>
    <t>Jarro/taza</t>
  </si>
  <si>
    <t>Anexo 7: registro de movimientos en la cuenta bancaria</t>
  </si>
  <si>
    <t>CUENTA BANCARIA</t>
  </si>
  <si>
    <t xml:space="preserve">Observaciones </t>
  </si>
  <si>
    <t>Registrado</t>
  </si>
  <si>
    <t>Cursos de verano 2020A cuenta bancaria</t>
  </si>
  <si>
    <t>Dinero de los cursos para la aso</t>
  </si>
  <si>
    <t>Tarjeta Débito</t>
  </si>
  <si>
    <t>Para crear la cuenta, el banco pide sacar una tarjeta de débito</t>
  </si>
  <si>
    <t>Costos administrativos de la creación de la cuenta</t>
  </si>
  <si>
    <t>Banco</t>
  </si>
  <si>
    <t>Pago regalo para el evento de Inducción 2020A</t>
  </si>
  <si>
    <t>Costos administrativos</t>
  </si>
  <si>
    <t>Oper Cash</t>
  </si>
  <si>
    <t>Primer lugar Concurso de Apuntes: Erika Galindes</t>
  </si>
  <si>
    <t>Segundo lugar Concurso de Apuntes: Wagner Salazar</t>
  </si>
  <si>
    <t>Tercer lugar Concurso de Apuntes: Alexander Constante</t>
  </si>
  <si>
    <t>Cortesía Andrés Merino: Motivo Concurso de Apuntes</t>
  </si>
  <si>
    <t>Primer, Segundo Apuntes Latex y Segundo ejercicios: Alexander Constante</t>
  </si>
  <si>
    <t>Primer lugar: Ejercicios Latex.- Paúl Real</t>
  </si>
  <si>
    <t>Valor esperado del trámite para Legalizacion AsoiMat EPN</t>
  </si>
  <si>
    <t>Dinero sobrante del costo esperado para Legalización ASOiMAT EPN</t>
  </si>
  <si>
    <t>Premio Daniel Naranjo Segundo Volumen Revista AsoiMat EPN</t>
  </si>
  <si>
    <t>Aportes por sistema</t>
  </si>
  <si>
    <t>58362042 FEDERACION DE EST 0Y 0991387579/Aportes periodo 2020A realizados por sistema</t>
  </si>
  <si>
    <t>58362042-COSTO OPER CASH-0Y-2205407895</t>
  </si>
  <si>
    <t>Interes a su favor</t>
  </si>
  <si>
    <t>Impuesto ISD PAYPAL</t>
  </si>
  <si>
    <t>Se necesitó asociar la tarjeta de debito a Paypal para pagar la publicidad de los cursos de verano tras el periodo 2020A. El valor es devuelto luego del registro.</t>
  </si>
  <si>
    <t>Pos Compra (ATM)</t>
  </si>
  <si>
    <t>INSTITUCIONAL SS.CC. El valor es devuelto luego del registro.</t>
  </si>
  <si>
    <t>Devolución del banco.</t>
  </si>
  <si>
    <t>Corr Pos Adquisicion (ATM)</t>
  </si>
  <si>
    <t>Transferencia Directa de Morillo Medina Cesar Mauricio</t>
  </si>
  <si>
    <t>Cursos: LaTeX</t>
  </si>
  <si>
    <t>59183008 GUAMAN LUDEA GRAC 0Y 1021403034</t>
  </si>
  <si>
    <t>Cursos: Matlab</t>
  </si>
  <si>
    <t>Costo oper cash</t>
  </si>
  <si>
    <t>DEP CNB 0401648183001</t>
  </si>
  <si>
    <t>Cursos: LATEX</t>
  </si>
  <si>
    <t>TRANSFERENCIA DIRECTA DE GUAMAN TOASA CARLOS JOSUE</t>
  </si>
  <si>
    <t>Cursos: Python</t>
  </si>
  <si>
    <t>TRANSFERENCIA DIRECTA DE PUGLLA AREVALO BYRON EFREN</t>
  </si>
  <si>
    <t>59228306 PAZMINO ZURITA AL 0Y 1023349951</t>
  </si>
  <si>
    <t>PDIRECTO TRANSF RECIBIDAS</t>
  </si>
  <si>
    <t>COSTO PDIRECTO TRANSF</t>
  </si>
  <si>
    <t>IVA PDIRECTO TRANSF RECIBIDAS</t>
  </si>
  <si>
    <t>DEP CNB 1708486947001</t>
  </si>
  <si>
    <t>DEP CNB 0503179269001</t>
  </si>
  <si>
    <t>DEP CNB 1002620779001</t>
  </si>
  <si>
    <t>Deposito Sur Ambato 	24309415</t>
  </si>
  <si>
    <t>PDIRECTO TRANSF RECIBIDAS  	26902818</t>
  </si>
  <si>
    <t>Cursos: Python, R y Matlab</t>
  </si>
  <si>
    <t xml:space="preserve"> Jimmy Cordonez</t>
  </si>
  <si>
    <t xml:space="preserve">Curso: Python </t>
  </si>
  <si>
    <t>Descuento por dos cursos DEP CNB 0503179269001</t>
  </si>
  <si>
    <t>Curso: R</t>
  </si>
  <si>
    <t>Janeth Cristina Castillo Jara</t>
  </si>
  <si>
    <t>Curso: R y LaTeX profesional</t>
  </si>
  <si>
    <t>59441742 TANIA POMA 0Y 1031268841: Banco del Pacífico</t>
  </si>
  <si>
    <t>Curso de Python</t>
  </si>
  <si>
    <t>59441742-COSTO OPER CASH-0Y-2205407895</t>
  </si>
  <si>
    <t>TRANSFERENCIA DIRECTA DE CHISAGUANO VILANA KARINA DAYANNA</t>
  </si>
  <si>
    <t>Curso: Python y R</t>
  </si>
  <si>
    <t>59457060 ORTIZ CALLE PAT 0Y 1031935307 Banco solidario</t>
  </si>
  <si>
    <t>59457060-COSTO OPER CASH-0Y-2205407895</t>
  </si>
  <si>
    <t>DEP CNB 1711217297001</t>
  </si>
  <si>
    <t>Curso LaTeX</t>
  </si>
  <si>
    <t>Curso Python</t>
  </si>
  <si>
    <t>TRANSFERENCIA DIRECTA A OBANDO JARAMILLO MADELAINE STEFANY</t>
  </si>
  <si>
    <t xml:space="preserve">Devolución descuento por inscribirse en varios cursos de programación </t>
  </si>
  <si>
    <t>TRANSFERENCIA VÍCTOR HUGO HINOJOSA</t>
  </si>
  <si>
    <t xml:space="preserve"> ALEX ROLANDO MOYOTA PAGUAY  22841544</t>
  </si>
  <si>
    <t>Curso: LaTeX y Matlab</t>
  </si>
  <si>
    <t>TRANSFERENCIA DIRECTA DE ALBAN MENDOZA DANIELA CAROLINE</t>
  </si>
  <si>
    <t>Curso: R, R y R</t>
  </si>
  <si>
    <t>11102799 José Antonio Guamán Facón</t>
  </si>
  <si>
    <t>Curso: Matlab</t>
  </si>
  <si>
    <t>DEP CNB 1709731267001 Francisco Haro</t>
  </si>
  <si>
    <t>Curso: R y Python</t>
  </si>
  <si>
    <t>TRANSFERENCIA DIRECTA DE SAQUINAULA BRITO JOSE LUIS</t>
  </si>
  <si>
    <t>TRANSFERENCIA DIRECTA DE LARA RIVERA LIBINTON DUBERLI</t>
  </si>
  <si>
    <t>Curso: LaTeX</t>
  </si>
  <si>
    <t>TRANSFERENCIA DIRECTA DE ABARCA ABARCA ADRIANA ISABEL</t>
  </si>
  <si>
    <t>PDIRECTO TRANSF RECIBIDAS  	30111300</t>
  </si>
  <si>
    <t>DEP CNB 1721713517001 Debbie</t>
  </si>
  <si>
    <t>TRANSFERENCIA DIRECTA DE PARRAGA LOOR AMMY ANNELYS</t>
  </si>
  <si>
    <t>TRANSFERENCIA DIRECTA DE CAZA CAZA JAIME HUMBERTO</t>
  </si>
  <si>
    <t>TRANSFERENCIA DIRECTA DE BUCAY TAYUPANDA ANGEL IVAN</t>
  </si>
  <si>
    <t>Curso: Python y LaTeX</t>
  </si>
  <si>
    <t>Transferencia directa Viviana Gavilanes</t>
  </si>
  <si>
    <t xml:space="preserve">DEP CNB 1708536253001  Genesis Dayana Mateus Morales </t>
  </si>
  <si>
    <t>DEP CNB 0600803381001 58157946</t>
  </si>
  <si>
    <t>Curso: Latex y R</t>
  </si>
  <si>
    <t>TRANSFERENCIA DIRECTA A HARO JACOME JUAN FRANCISCO</t>
  </si>
  <si>
    <t>Curso: Devolución Python (Error por parte del cliente en el cálculo del costo)</t>
  </si>
  <si>
    <t>MoneyGram 59701228-EASYPAGOS-PT-98518845 Carlos Alcántara</t>
  </si>
  <si>
    <t>MoneyGram 59701276-EASYPAGOS-PT-44823716 Walter Rivera</t>
  </si>
  <si>
    <t xml:space="preserve">PDIRECTO TRANSF RECIBIDAS  	8623835
</t>
  </si>
  <si>
    <t>Curso: LaTeX (1er pago)</t>
  </si>
  <si>
    <t>TRANSFERENCIA DIRECTA DE MONTOYA PEREZ LEONARDO DANIEL</t>
  </si>
  <si>
    <t>Curso: LATEX (2do pago)</t>
  </si>
  <si>
    <t>Interés a su favor</t>
  </si>
  <si>
    <t>TRANSFERENCIA DIRECTA A VILLACRES GUERRERO DANIEL ALEJANDRO</t>
  </si>
  <si>
    <t>Devolución: Python</t>
  </si>
  <si>
    <t>TRANSFERENCIA DIRECTA DE HINOJOSA JACOME VICTOR HUGO</t>
  </si>
  <si>
    <t>TRANSFERENCIA DIRECTA DE GAVILANES GUERRERO KATHYA VIVIANA</t>
  </si>
  <si>
    <t>TRANSFERENCIA DIRECTA A SALAZAR CAIZA KAROL VICTORIA</t>
  </si>
  <si>
    <t>Premio 1: Noche Teñida de Rojo</t>
  </si>
  <si>
    <t>Publicidad: Cuadernos y Revista AsoiMat ModeMat</t>
  </si>
  <si>
    <t>RETENCION IVASD PAYPAL *F</t>
  </si>
  <si>
    <t>Pago Publicidad a Facebook cursos de verano</t>
  </si>
  <si>
    <t>IMPUESTO ISD PAYPAL *F</t>
  </si>
  <si>
    <t>POS COMPRA (ATM)</t>
  </si>
  <si>
    <t>Publicidad: Cuadernos y Revista SEdeM</t>
  </si>
  <si>
    <t>Aporte 2020B: Rubén Túquerrez</t>
  </si>
  <si>
    <t>Regularizacion ISD</t>
  </si>
  <si>
    <t>TRANSFERENCIA DIRECTA A PROAÑO TORRES JORGE ARTURO</t>
  </si>
  <si>
    <t>Adelanto para pagos de kits de aportantes 2020B: 30% de la proforma inicial de $916.00</t>
  </si>
  <si>
    <t>Adelanto para pagos de kits de aportantes 2020B: 20% de la proforma inicial de $916.00</t>
  </si>
  <si>
    <t>60337954 TRANSFERUNION S.A 0Y 1062260584</t>
  </si>
  <si>
    <t xml:space="preserve">Pago: Curso Matlab y Latex Paul Lagla </t>
  </si>
  <si>
    <t>IVA COBRADO</t>
  </si>
  <si>
    <t>60337954-COSTO OPER CASH-0Y-2205407895</t>
  </si>
  <si>
    <t>TRANSFERENCIA DIRECTA DE ESTRELLA GORDILLO HERNAN PAVEL</t>
  </si>
  <si>
    <t>Aporte 2020B: Pavel Estrella 5721446</t>
  </si>
  <si>
    <t>TRANSFERENCIA DIRECTA DE ECHEVERRIA GONZALEZ HENRY FERNANDO</t>
  </si>
  <si>
    <t>Aporte 2020B: Henry Echeverría 900652962</t>
  </si>
  <si>
    <t>TRANSFERENCIA DIRECTA A FLORES HERRERA DIEGO SEBASTIAN</t>
  </si>
  <si>
    <t>Inducción: Premio primer lugar 40.</t>
  </si>
  <si>
    <t>60460659-COSTO OPER CASH-X8</t>
  </si>
  <si>
    <t>60460659-COSTO IVA CASH-X8-0000001</t>
  </si>
  <si>
    <t>TRANSFERENCIA INTERBANCARIA A ANAHÍ BERMEO</t>
  </si>
  <si>
    <t>Inducción: Premio primer lugar Parchís (Banco General Rumiñahui).</t>
  </si>
  <si>
    <t>TRANSFERENCIA INTERBANCARIA Cinthya Medina</t>
  </si>
  <si>
    <t>Inducción: Premio segundo lugar Parchís (LOJA).</t>
  </si>
  <si>
    <t>60526711-COSTO OPER CASH-X8</t>
  </si>
  <si>
    <t>60526711-COSTO IVA CASH-X8-0000001</t>
  </si>
  <si>
    <t>TRANSFERENCIA INTERBANCARIA A ALEXANDER CONSTANTE</t>
  </si>
  <si>
    <t xml:space="preserve">	Pago al instructor del curso LaTeX</t>
  </si>
  <si>
    <t>Aporte 2020B: Stalyn Israel Pachacama Paucar</t>
  </si>
  <si>
    <t>DEP CNB 1103490221001</t>
  </si>
  <si>
    <t>Aporte 2020B: Nicol Adriana Martínez Chamorro</t>
  </si>
  <si>
    <t>60607950 BERMEO NAVAS ANA 0Y 1072232670</t>
  </si>
  <si>
    <t>Aporte 2020B: Ana Navas Bermeo</t>
  </si>
  <si>
    <t>60607950-COSTO OPER CASH-0Y-2205407895</t>
  </si>
  <si>
    <t>TRANSFERENCIA DIRECTA DE DONOSO VALDIVIEZO ESTEFANNIA PAMELA</t>
  </si>
  <si>
    <t>Aporte 2020B: Estefannía Pamela Valdiviezo Donoso</t>
  </si>
  <si>
    <t>TRANSFERENCIA DIRECTA DE ROSERO ALMEIDA VICTOR VINICIO</t>
  </si>
  <si>
    <t>Aporte 2020B: Victor Vinicio Rosero</t>
  </si>
  <si>
    <t>TRANSFERENCIA DIRECTA A MARTINEZ MALDONADO DIEGO ALEJANDRO</t>
  </si>
  <si>
    <t>Premio 2: pizza Una noche teñida de rojo</t>
  </si>
  <si>
    <t>TRANSFERENCIA DIRECTA A JIMENEZ TORRES FERNANDO GERMÁN</t>
  </si>
  <si>
    <t>Pago al instructor de Python</t>
  </si>
  <si>
    <t>TRANSFERENCIA DIRECTA A MORALES QUINGA KATHERINE TANIA</t>
  </si>
  <si>
    <t>Pago a la instructora curso de R y sus aplicaciones</t>
  </si>
  <si>
    <t>TRANSFERENCIA DIRECTA DE ENRIQUEZ PUETATE ADRIAN JOSUE</t>
  </si>
  <si>
    <t>Aporte 2020B: Adrián Enríquez</t>
  </si>
  <si>
    <t>TRANSFERENCIA DIRECTA A NARANJO CARRANZA JONATHAN DANIEL</t>
  </si>
  <si>
    <t>Pago instructor curso de Matlab AsoiMat 2020A</t>
  </si>
  <si>
    <t>TRANSFERENCIA DIRECTA DE OBANDO JARAMILLO MADELAINE STEFANY</t>
  </si>
  <si>
    <t>Aporte 2020B: Madelaine Obando</t>
  </si>
  <si>
    <t>RETENCION IVASD Spotify P</t>
  </si>
  <si>
    <t>IMPUESTO ISD Spotify P</t>
  </si>
  <si>
    <t>Pago Spotify Premium para estudiantes: Una noche teñida de rojo por 2 meses</t>
  </si>
  <si>
    <t>Aporte 2020B: Ammy Párraga Loor</t>
  </si>
  <si>
    <t>TRANSFERENCIA DIRECTA DE MALDONADO VILLAREAL EVELYN VALERIA</t>
  </si>
  <si>
    <t>Aporte 2020B: Valeria Maldonado</t>
  </si>
  <si>
    <t>TRANSFERENCIA DIRECTA A GUERRERO SAMPEDRO JAEL FERNANDA</t>
  </si>
  <si>
    <t>Pago inscritos concurso de 40.</t>
  </si>
  <si>
    <t xml:space="preserve">Pago camisetas </t>
  </si>
  <si>
    <t>TRANSFERENCIA DIRECTA DE CUICHÁN ORTIZ NATALY ALEXANDRA</t>
  </si>
  <si>
    <t xml:space="preserve">Compra camisetas </t>
  </si>
  <si>
    <t>TRANSFERENCIA DIRECTA DE PABON MASAPANTA RICARDO ANDRÉS</t>
  </si>
  <si>
    <t>Aporte 2020B: Ricardo Pabón</t>
  </si>
  <si>
    <t>Aporte 2020B:  Sebastián Cando</t>
  </si>
  <si>
    <t>Costo Pdirecto Transf</t>
  </si>
  <si>
    <t>Iva Pdirecto Transf Recibidas</t>
  </si>
  <si>
    <t>Transferencia Directa a Jorge Proaño Torres</t>
  </si>
  <si>
    <t xml:space="preserve">Pago funda de caramelos </t>
  </si>
  <si>
    <t>Transferencia Directa de Naranjo Carranza Jonathan Daniel</t>
  </si>
  <si>
    <t>Aporte 2020B: Daniel Naranjo</t>
  </si>
  <si>
    <t>Transferencia Directa de Criollo Caiza José Luis</t>
  </si>
  <si>
    <t>Aporte 2020B: José Luis Criollo</t>
  </si>
  <si>
    <t>Transferencia Directa de Viviana Gavilanes Guerrero</t>
  </si>
  <si>
    <t>Aporte 2020B: Viviana Gavilanes</t>
  </si>
  <si>
    <t>Transferencia Directa de Salazar Caiza Karen Vanessa</t>
  </si>
  <si>
    <t>Aporte 2020B: Karen Salazar</t>
  </si>
  <si>
    <t>Aporte 2020B:</t>
  </si>
  <si>
    <t xml:space="preserve"> Transferencia Directa de Proaño Torres Jorge Arturo</t>
  </si>
  <si>
    <t>Aportante 2020B: Jorge Proaño y Kevin Guerrero</t>
  </si>
  <si>
    <t>Transferencia Directa a Silva Estrella Jossua Nicolas</t>
  </si>
  <si>
    <t>Pago premio del torneo de cuarenta</t>
  </si>
  <si>
    <t>Transferencia Directa de Calle Lopez Cristian Alejandro</t>
  </si>
  <si>
    <t>Aportante 2020B: Cristian Calle</t>
  </si>
  <si>
    <t xml:space="preserve"> Transferencia Directa de Kathya Viviana Gavilanes Guerrero</t>
  </si>
  <si>
    <t>Camisetas AsoiMat</t>
  </si>
  <si>
    <t>TRANSFERENCIA DIRECTA DE SALAZAR SILVA HECTOR MARCELO</t>
  </si>
  <si>
    <t>Aportante 2020B: Wagner Salazar</t>
  </si>
  <si>
    <t>TRANSFERENCIA DIRECTA DE PROANO TORRES JORGE ARTURO</t>
  </si>
  <si>
    <t>Aportes 2020B directos  Jorge Proaño</t>
  </si>
  <si>
    <t>Pago envío de kit</t>
  </si>
  <si>
    <t>TRANSFERENCIA DIRECTA A PROANO TORRES JORGE ARTURO</t>
  </si>
  <si>
    <t xml:space="preserve">Pago envío kits </t>
  </si>
  <si>
    <t>TRANSFERENCIA DIRECTA DE GUERRERO SAMPEDRO JAEL FERNANDA</t>
  </si>
  <si>
    <t>63052947 JARA PAUTA MARIA 0Y 1146936080</t>
  </si>
  <si>
    <t>Aportante 2020B</t>
  </si>
  <si>
    <t>IVA</t>
  </si>
  <si>
    <t>63052947-COSTO OPER CASH-0Y-2205407895</t>
  </si>
  <si>
    <t>Transferencia Interbancaria a Federación de Estudiantes de la Escuela Politécnica Nacional</t>
  </si>
  <si>
    <t>Pago publicidad contra acoso (FEPON)</t>
  </si>
  <si>
    <t>65392028-costo Oper Cash-x8</t>
  </si>
  <si>
    <t>65392028-costo Iva Cash-x8-000001</t>
  </si>
  <si>
    <t>Transferencia Interbancaria a Karla María Angamarca</t>
  </si>
  <si>
    <t>Pago traje de la mascota: primer abono (mitad del costo total)</t>
  </si>
  <si>
    <t>Pago traje de la mascota: final + pago de envío desde Cuenca ($10)</t>
  </si>
  <si>
    <t>Transferencia Directa de Recalde Jara Dorian Liseth</t>
  </si>
  <si>
    <t>Pago multa por falta a sesión de Consejo Directivo</t>
  </si>
  <si>
    <t>Transferencia Directa de Conde Llamatumbi Andrea Johana</t>
  </si>
  <si>
    <t>Devolucion por falta de pintado del tumbado en la remodelación de las instalaciones de la asociación del periodo 2019-2020</t>
  </si>
  <si>
    <t>Pago tarjeta de débito + iva</t>
  </si>
  <si>
    <t>Ventas del Bar ASO</t>
  </si>
  <si>
    <t>*Los costos administrativos generalmente son por las transferencias interbancarias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</si>
</sst>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00_);[Red]\(&quot;$&quot;#,##0.00\)"/>
    <numFmt numFmtId="165" formatCode="_(&quot;$&quot;* #,##0.00_);_(&quot;$&quot;* \(#,##0.00\);_(&quot;$&quot;* &quot;-&quot;??_);_(@_)"/>
    <numFmt numFmtId="166" formatCode="_-[$$-409]* #,##0.00_ ;_-[$$-409]* \-#,##0.00\ ;_-[$$-409]* &quot;-&quot;??_ ;_-@_ "/>
    <numFmt numFmtId="167" formatCode="0.0%"/>
    <numFmt numFmtId="168" formatCode="[$$-300A]#,##0.00"/>
    <numFmt numFmtId="169" formatCode="_ [$$-300A]* #,##0.00_ ;_ [$$-300A]* \-#,##0.00_ ;_ [$$-300A]* &quot;-&quot;??_ ;_ @_ "/>
    <numFmt numFmtId="170" formatCode="_([$$-540A]* #,##0.00_);_([$$-540A]* \(#,##0.00\);_([$$-540A]* &quot;-&quot;??_);_(@_)"/>
    <numFmt numFmtId="171" formatCode="_([$$-409]* #,##0.00_);_([$$-409]* \(#,##0.00\);_([$$-409]* &quot;-&quot;??_);_(@_)"/>
  </numFmts>
  <fonts count="37">
    <font>
      <sz val="11"/>
      <color theme="1"/>
      <name val="Calibri"/>
      <family val="2"/>
      <scheme val="minor"/>
    </font>
    <font>
      <b/>
      <sz val="11"/>
      <color theme="1"/>
      <name val="Calibri"/>
      <family val="2"/>
      <scheme val="minor"/>
    </font>
    <font>
      <b/>
      <sz val="11"/>
      <color rgb="FF000000"/>
      <name val="Calibri"/>
      <family val="2"/>
      <scheme val="minor"/>
    </font>
    <font>
      <b/>
      <sz val="11"/>
      <color rgb="FFFF0000"/>
      <name val="Calibri"/>
      <family val="2"/>
      <scheme val="minor"/>
    </font>
    <font>
      <b/>
      <sz val="11"/>
      <color theme="0"/>
      <name val="Calibri"/>
      <family val="2"/>
      <scheme val="minor"/>
    </font>
    <font>
      <sz val="11"/>
      <color rgb="FF000000"/>
      <name val="Calibri"/>
      <family val="2"/>
      <scheme val="minor"/>
    </font>
    <font>
      <b/>
      <sz val="16"/>
      <color theme="1"/>
      <name val="Calibri"/>
      <family val="2"/>
      <scheme val="minor"/>
    </font>
    <font>
      <sz val="11"/>
      <color rgb="FF000000"/>
      <name val="Calibri"/>
      <charset val="1"/>
    </font>
    <font>
      <sz val="11"/>
      <color rgb="FF000000"/>
      <name val="Prelo"/>
      <charset val="1"/>
    </font>
    <font>
      <b/>
      <sz val="18"/>
      <color theme="1"/>
      <name val="Calibri"/>
      <family val="2"/>
      <scheme val="minor"/>
    </font>
    <font>
      <b/>
      <sz val="14"/>
      <color theme="1"/>
      <name val="Calibri"/>
      <family val="2"/>
      <scheme val="minor"/>
    </font>
    <font>
      <b/>
      <sz val="12"/>
      <color theme="1"/>
      <name val="Calibri"/>
      <family val="2"/>
      <scheme val="minor"/>
    </font>
    <font>
      <b/>
      <sz val="11"/>
      <color rgb="FFC00000"/>
      <name val="Calibri"/>
      <family val="2"/>
      <scheme val="minor"/>
    </font>
    <font>
      <b/>
      <sz val="11"/>
      <color rgb="FF548235"/>
      <name val="Calibri"/>
      <family val="2"/>
      <scheme val="minor"/>
    </font>
    <font>
      <sz val="12"/>
      <color theme="1"/>
      <name val="Calibri"/>
      <family val="2"/>
      <scheme val="minor"/>
    </font>
    <font>
      <sz val="11"/>
      <color rgb="FF616161"/>
      <name val="Prelo"/>
      <charset val="1"/>
    </font>
    <font>
      <b/>
      <sz val="11"/>
      <color rgb="FF00B050"/>
      <name val="Calibri"/>
      <family val="2"/>
      <scheme val="minor"/>
    </font>
    <font>
      <strike/>
      <sz val="11"/>
      <color theme="1"/>
      <name val="Calibri"/>
      <family val="2"/>
      <scheme val="minor"/>
    </font>
    <font>
      <sz val="11"/>
      <color theme="1"/>
      <name val="Calibri"/>
      <family val="2"/>
      <scheme val="minor"/>
    </font>
    <font>
      <sz val="11"/>
      <color theme="0"/>
      <name val="Calibri"/>
      <family val="2"/>
      <scheme val="minor"/>
    </font>
    <font>
      <sz val="18"/>
      <color theme="1"/>
      <name val="Calibri"/>
      <family val="2"/>
      <scheme val="minor"/>
    </font>
    <font>
      <b/>
      <sz val="20"/>
      <color theme="1"/>
      <name val="Calibri"/>
      <family val="2"/>
      <scheme val="minor"/>
    </font>
    <font>
      <b/>
      <sz val="12"/>
      <color rgb="FF00B050"/>
      <name val="Calibri"/>
      <family val="2"/>
      <scheme val="minor"/>
    </font>
    <font>
      <b/>
      <sz val="16"/>
      <color rgb="FF000000"/>
      <name val="Calibri"/>
      <family val="2"/>
      <scheme val="minor"/>
    </font>
    <font>
      <u/>
      <sz val="11"/>
      <color theme="10"/>
      <name val="Calibri"/>
      <family val="2"/>
      <scheme val="minor"/>
    </font>
    <font>
      <sz val="8"/>
      <name val="Calibri"/>
      <family val="2"/>
      <scheme val="minor"/>
    </font>
    <font>
      <b/>
      <sz val="16"/>
      <color rgb="FF00B050"/>
      <name val="Calibri"/>
      <family val="2"/>
      <scheme val="minor"/>
    </font>
    <font>
      <sz val="14"/>
      <color theme="1"/>
      <name val="Calibri"/>
      <family val="2"/>
      <scheme val="minor"/>
    </font>
    <font>
      <b/>
      <sz val="14"/>
      <color rgb="FFFF0000"/>
      <name val="Calibri"/>
      <family val="2"/>
      <scheme val="minor"/>
    </font>
    <font>
      <sz val="16"/>
      <color theme="1"/>
      <name val="Calibri"/>
      <family val="2"/>
      <scheme val="minor"/>
    </font>
    <font>
      <b/>
      <sz val="16"/>
      <color rgb="FFFF0000"/>
      <name val="Calibri"/>
      <family val="2"/>
      <scheme val="minor"/>
    </font>
    <font>
      <b/>
      <sz val="14"/>
      <color rgb="FF00B050"/>
      <name val="Calibri"/>
      <family val="2"/>
      <scheme val="minor"/>
    </font>
    <font>
      <sz val="10"/>
      <color theme="1"/>
      <name val="Calibri"/>
      <family val="2"/>
      <scheme val="minor"/>
    </font>
    <font>
      <b/>
      <sz val="10"/>
      <color theme="1"/>
      <name val="Calibri"/>
      <family val="2"/>
      <scheme val="minor"/>
    </font>
    <font>
      <b/>
      <u/>
      <sz val="16"/>
      <color theme="10"/>
      <name val="Calibri"/>
      <family val="2"/>
      <scheme val="minor"/>
    </font>
    <font>
      <b/>
      <u/>
      <sz val="28"/>
      <color theme="10"/>
      <name val="Calibri"/>
      <family val="2"/>
      <scheme val="minor"/>
    </font>
    <font>
      <i/>
      <sz val="11"/>
      <color theme="1"/>
      <name val="Calibri"/>
      <family val="2"/>
      <scheme val="minor"/>
    </font>
  </fonts>
  <fills count="28">
    <fill>
      <patternFill patternType="none"/>
    </fill>
    <fill>
      <patternFill patternType="gray125"/>
    </fill>
    <fill>
      <patternFill patternType="solid">
        <fgColor rgb="FFFFF2CC"/>
        <bgColor indexed="64"/>
      </patternFill>
    </fill>
    <fill>
      <patternFill patternType="solid">
        <fgColor theme="9"/>
        <bgColor theme="9"/>
      </patternFill>
    </fill>
    <fill>
      <patternFill patternType="solid">
        <fgColor rgb="FF8EA9DB"/>
        <bgColor indexed="64"/>
      </patternFill>
    </fill>
    <fill>
      <patternFill patternType="solid">
        <fgColor rgb="FFA9D08E"/>
        <bgColor indexed="64"/>
      </patternFill>
    </fill>
    <fill>
      <patternFill patternType="solid">
        <fgColor rgb="FFC6E0B4"/>
        <bgColor indexed="64"/>
      </patternFill>
    </fill>
    <fill>
      <patternFill patternType="solid">
        <fgColor theme="9" tint="0.79998168889431442"/>
        <bgColor theme="9" tint="0.79998168889431442"/>
      </patternFill>
    </fill>
    <fill>
      <patternFill patternType="solid">
        <fgColor rgb="FFF4B084"/>
        <bgColor indexed="64"/>
      </patternFill>
    </fill>
    <fill>
      <patternFill patternType="solid">
        <fgColor rgb="FFE2EFDA"/>
        <bgColor indexed="64"/>
      </patternFill>
    </fill>
    <fill>
      <patternFill patternType="solid">
        <fgColor rgb="FFFFFFFF"/>
        <bgColor indexed="64"/>
      </patternFill>
    </fill>
    <fill>
      <patternFill patternType="solid">
        <fgColor rgb="FFFFC000"/>
        <bgColor indexed="64"/>
      </patternFill>
    </fill>
    <fill>
      <patternFill patternType="solid">
        <fgColor rgb="FFFFFF00"/>
        <bgColor indexed="64"/>
      </patternFill>
    </fill>
    <fill>
      <patternFill patternType="solid">
        <fgColor rgb="FFC00000"/>
        <bgColor indexed="64"/>
      </patternFill>
    </fill>
    <fill>
      <patternFill patternType="solid">
        <fgColor rgb="FF70AD47"/>
        <bgColor indexed="64"/>
      </patternFill>
    </fill>
    <fill>
      <patternFill patternType="solid">
        <fgColor rgb="FFC65911"/>
        <bgColor indexed="64"/>
      </patternFill>
    </fill>
    <fill>
      <patternFill patternType="solid">
        <fgColor rgb="FF9BC2E6"/>
        <bgColor indexed="64"/>
      </patternFill>
    </fill>
    <fill>
      <patternFill patternType="solid">
        <fgColor theme="5" tint="-0.249977111117893"/>
        <bgColor theme="9"/>
      </patternFill>
    </fill>
    <fill>
      <patternFill patternType="solid">
        <fgColor theme="5" tint="-0.249977111117893"/>
        <bgColor indexed="64"/>
      </patternFill>
    </fill>
    <fill>
      <patternFill patternType="solid">
        <fgColor theme="5" tint="0.59999389629810485"/>
        <bgColor indexed="64"/>
      </patternFill>
    </fill>
    <fill>
      <patternFill patternType="solid">
        <fgColor rgb="FFFFFF00"/>
        <bgColor rgb="FF000000"/>
      </patternFill>
    </fill>
    <fill>
      <patternFill patternType="solid">
        <fgColor rgb="FFE2EFDA"/>
        <bgColor rgb="FFE2EFDA"/>
      </patternFill>
    </fill>
    <fill>
      <patternFill patternType="solid">
        <fgColor rgb="FFC6E0B4"/>
        <bgColor rgb="FFC6E0B4"/>
      </patternFill>
    </fill>
    <fill>
      <patternFill patternType="solid">
        <fgColor theme="7" tint="0.79998168889431442"/>
        <bgColor indexed="64"/>
      </patternFill>
    </fill>
    <fill>
      <patternFill patternType="solid">
        <fgColor theme="5" tint="0.39997558519241921"/>
        <bgColor indexed="64"/>
      </patternFill>
    </fill>
    <fill>
      <patternFill patternType="solid">
        <fgColor rgb="FFFFC000"/>
        <bgColor rgb="FF000000"/>
      </patternFill>
    </fill>
    <fill>
      <patternFill patternType="solid">
        <fgColor rgb="FFC6E0B4"/>
        <bgColor rgb="FF000000"/>
      </patternFill>
    </fill>
    <fill>
      <patternFill patternType="solid">
        <fgColor rgb="FFFFF2CC"/>
        <bgColor rgb="FF000000"/>
      </patternFill>
    </fill>
  </fills>
  <borders count="138">
    <border>
      <left/>
      <right/>
      <top/>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theme="9" tint="0.39997558519241921"/>
      </top>
      <bottom style="thin">
        <color theme="9" tint="0.39997558519241921"/>
      </bottom>
      <diagonal/>
    </border>
    <border>
      <left style="medium">
        <color rgb="FF000000"/>
      </left>
      <right/>
      <top style="thin">
        <color theme="9" tint="0.39997558519241921"/>
      </top>
      <bottom style="thin">
        <color theme="9" tint="0.39997558519241921"/>
      </bottom>
      <diagonal/>
    </border>
    <border>
      <left/>
      <right style="medium">
        <color rgb="FF000000"/>
      </right>
      <top style="thin">
        <color theme="9" tint="0.39997558519241921"/>
      </top>
      <bottom style="thin">
        <color theme="9" tint="0.39997558519241921"/>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thin">
        <color theme="9"/>
      </top>
      <bottom/>
      <diagonal/>
    </border>
    <border>
      <left/>
      <right style="medium">
        <color rgb="FF000000"/>
      </right>
      <top style="thin">
        <color theme="9"/>
      </top>
      <bottom/>
      <diagonal/>
    </border>
    <border>
      <left/>
      <right style="medium">
        <color rgb="FF000000"/>
      </right>
      <top style="thin">
        <color theme="9"/>
      </top>
      <bottom style="medium">
        <color rgb="FF000000"/>
      </bottom>
      <diagonal/>
    </border>
    <border>
      <left style="thin">
        <color rgb="FF000000"/>
      </left>
      <right style="thin">
        <color rgb="FF000000"/>
      </right>
      <top style="medium">
        <color rgb="FF000000"/>
      </top>
      <bottom style="medium">
        <color rgb="FF000000"/>
      </bottom>
      <diagonal/>
    </border>
    <border>
      <left/>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bottom style="medium">
        <color rgb="FF000000"/>
      </bottom>
      <diagonal/>
    </border>
    <border>
      <left style="thin">
        <color rgb="FF000000"/>
      </left>
      <right/>
      <top/>
      <bottom/>
      <diagonal/>
    </border>
    <border>
      <left style="medium">
        <color indexed="64"/>
      </left>
      <right style="medium">
        <color indexed="64"/>
      </right>
      <top style="medium">
        <color indexed="64"/>
      </top>
      <bottom style="medium">
        <color indexed="64"/>
      </bottom>
      <diagonal/>
    </border>
    <border>
      <left/>
      <right/>
      <top/>
      <bottom style="thin">
        <color theme="9" tint="0.39997558519241921"/>
      </bottom>
      <diagonal/>
    </border>
    <border>
      <left style="medium">
        <color rgb="FF000000"/>
      </left>
      <right/>
      <top/>
      <bottom style="thin">
        <color theme="9" tint="0.3999755851924192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9" tint="0.39997558519241921"/>
      </bottom>
      <diagonal/>
    </border>
    <border>
      <left style="medium">
        <color indexed="64"/>
      </left>
      <right style="medium">
        <color indexed="64"/>
      </right>
      <top style="thin">
        <color theme="9" tint="0.39997558519241921"/>
      </top>
      <bottom style="thin">
        <color theme="9" tint="0.39997558519241921"/>
      </bottom>
      <diagonal/>
    </border>
    <border>
      <left style="medium">
        <color indexed="64"/>
      </left>
      <right style="medium">
        <color indexed="64"/>
      </right>
      <top style="thin">
        <color theme="9" tint="0.39997558519241921"/>
      </top>
      <bottom style="medium">
        <color indexed="64"/>
      </bottom>
      <diagonal/>
    </border>
    <border>
      <left/>
      <right/>
      <top style="thin">
        <color theme="9" tint="0.39997558519241921"/>
      </top>
      <bottom/>
      <diagonal/>
    </border>
    <border>
      <left style="medium">
        <color rgb="FF000000"/>
      </left>
      <right/>
      <top style="thin">
        <color theme="9" tint="0.39997558519241921"/>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rgb="FF000000"/>
      </left>
      <right/>
      <top/>
      <bottom style="medium">
        <color indexed="64"/>
      </bottom>
      <diagonal/>
    </border>
    <border>
      <left style="medium">
        <color indexed="64"/>
      </left>
      <right style="medium">
        <color indexed="64"/>
      </right>
      <top style="thin">
        <color theme="9" tint="0.39997558519241921"/>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theme="9"/>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theme="9"/>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right style="medium">
        <color indexed="64"/>
      </right>
      <top/>
      <bottom style="thin">
        <color rgb="FF000000"/>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theme="9"/>
      </top>
      <bottom/>
      <diagonal/>
    </border>
    <border>
      <left/>
      <right style="medium">
        <color indexed="64"/>
      </right>
      <top style="thin">
        <color theme="9"/>
      </top>
      <bottom style="medium">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thin">
        <color theme="9"/>
      </top>
      <bottom/>
      <diagonal/>
    </border>
    <border>
      <left style="medium">
        <color indexed="64"/>
      </left>
      <right/>
      <top style="thin">
        <color theme="9"/>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medium">
        <color indexed="64"/>
      </right>
      <top style="thin">
        <color indexed="64"/>
      </top>
      <bottom/>
      <diagonal/>
    </border>
    <border>
      <left style="medium">
        <color indexed="64"/>
      </left>
      <right style="thin">
        <color rgb="FF000000"/>
      </right>
      <top style="thin">
        <color rgb="FF000000"/>
      </top>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right style="medium">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medium">
        <color indexed="64"/>
      </right>
      <top/>
      <bottom style="thin">
        <color rgb="FF000000"/>
      </bottom>
      <diagonal/>
    </border>
    <border>
      <left style="thin">
        <color rgb="FF000000"/>
      </left>
      <right style="medium">
        <color indexed="64"/>
      </right>
      <top style="medium">
        <color indexed="64"/>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medium">
        <color indexed="64"/>
      </right>
      <top/>
      <bottom style="medium">
        <color rgb="FF000000"/>
      </bottom>
      <diagonal/>
    </border>
    <border>
      <left style="medium">
        <color indexed="64"/>
      </left>
      <right style="medium">
        <color indexed="64"/>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5B9BD5"/>
      </left>
      <right/>
      <top style="medium">
        <color rgb="FF5B9BD5"/>
      </top>
      <bottom/>
      <diagonal/>
    </border>
    <border>
      <left/>
      <right/>
      <top style="medium">
        <color rgb="FF5B9BD5"/>
      </top>
      <bottom/>
      <diagonal/>
    </border>
    <border>
      <left style="medium">
        <color rgb="FF5B9BD5"/>
      </left>
      <right/>
      <top/>
      <bottom style="medium">
        <color rgb="FF5B9BD5"/>
      </bottom>
      <diagonal/>
    </border>
    <border>
      <left/>
      <right/>
      <top/>
      <bottom style="medium">
        <color rgb="FF5B9BD5"/>
      </bottom>
      <diagonal/>
    </border>
    <border>
      <left style="medium">
        <color rgb="FF5B9BD5"/>
      </left>
      <right/>
      <top/>
      <bottom/>
      <diagonal/>
    </border>
    <border>
      <left style="thin">
        <color rgb="FF5B9BD5"/>
      </left>
      <right style="medium">
        <color rgb="FF5B9BD5"/>
      </right>
      <top style="medium">
        <color rgb="FF5B9BD5"/>
      </top>
      <bottom/>
      <diagonal/>
    </border>
    <border>
      <left style="thin">
        <color rgb="FF5B9BD5"/>
      </left>
      <right style="medium">
        <color rgb="FF5B9BD5"/>
      </right>
      <top/>
      <bottom/>
      <diagonal/>
    </border>
    <border>
      <left style="thin">
        <color rgb="FF5B9BD5"/>
      </left>
      <right style="medium">
        <color rgb="FF5B9BD5"/>
      </right>
      <top/>
      <bottom style="medium">
        <color rgb="FF5B9BD5"/>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rgb="FF000000"/>
      </right>
      <top style="thin">
        <color rgb="FF000000"/>
      </top>
      <bottom/>
      <diagonal/>
    </border>
  </borders>
  <cellStyleXfs count="3">
    <xf numFmtId="0" fontId="0" fillId="0" borderId="0"/>
    <xf numFmtId="165" fontId="18" fillId="0" borderId="0" applyFont="0" applyFill="0" applyBorder="0" applyAlignment="0" applyProtection="0"/>
    <xf numFmtId="0" fontId="24" fillId="0" borderId="0" applyNumberFormat="0" applyFill="0" applyBorder="0" applyAlignment="0" applyProtection="0"/>
  </cellStyleXfs>
  <cellXfs count="600">
    <xf numFmtId="0" fontId="0" fillId="0" borderId="0" xfId="0"/>
    <xf numFmtId="0" fontId="1" fillId="0" borderId="0" xfId="0" applyFont="1"/>
    <xf numFmtId="166" fontId="0" fillId="0" borderId="0" xfId="0" applyNumberFormat="1"/>
    <xf numFmtId="0" fontId="0" fillId="0" borderId="0" xfId="0" applyAlignment="1">
      <alignment horizontal="left" vertical="center"/>
    </xf>
    <xf numFmtId="0" fontId="0" fillId="0" borderId="0" xfId="0" applyAlignment="1">
      <alignment horizontal="center" vertical="center"/>
    </xf>
    <xf numFmtId="166" fontId="0" fillId="2" borderId="3" xfId="0" applyNumberFormat="1" applyFill="1" applyBorder="1"/>
    <xf numFmtId="0" fontId="0" fillId="0" borderId="3" xfId="0" applyBorder="1"/>
    <xf numFmtId="0" fontId="0" fillId="0" borderId="1" xfId="0" applyBorder="1" applyAlignment="1">
      <alignment horizontal="left" vertical="center" wrapText="1"/>
    </xf>
    <xf numFmtId="0" fontId="0" fillId="0" borderId="2" xfId="0" applyBorder="1" applyAlignment="1">
      <alignment horizontal="left" vertical="center" wrapText="1"/>
    </xf>
    <xf numFmtId="0" fontId="7" fillId="0" borderId="0" xfId="0" applyFont="1" applyAlignment="1">
      <alignment horizontal="left" vertical="center" wrapText="1"/>
    </xf>
    <xf numFmtId="0" fontId="0" fillId="6" borderId="0" xfId="0" applyFill="1" applyAlignment="1">
      <alignment horizontal="left" vertical="center" wrapText="1"/>
    </xf>
    <xf numFmtId="0" fontId="0" fillId="0" borderId="9" xfId="0" applyBorder="1" applyAlignment="1">
      <alignment wrapText="1"/>
    </xf>
    <xf numFmtId="0" fontId="0" fillId="5" borderId="0" xfId="0" applyFill="1" applyAlignment="1">
      <alignment horizontal="left" vertical="center" wrapText="1"/>
    </xf>
    <xf numFmtId="166" fontId="0" fillId="6" borderId="8" xfId="0" applyNumberFormat="1" applyFill="1" applyBorder="1"/>
    <xf numFmtId="0" fontId="0" fillId="0" borderId="7" xfId="0" applyBorder="1" applyAlignment="1">
      <alignment wrapText="1"/>
    </xf>
    <xf numFmtId="166" fontId="2" fillId="0" borderId="8" xfId="0" applyNumberFormat="1" applyFont="1" applyBorder="1"/>
    <xf numFmtId="0" fontId="5" fillId="5" borderId="0" xfId="0" applyFont="1" applyFill="1" applyAlignment="1">
      <alignment horizontal="left" vertical="center" wrapText="1"/>
    </xf>
    <xf numFmtId="0" fontId="0" fillId="8" borderId="8" xfId="0" applyFill="1" applyBorder="1"/>
    <xf numFmtId="0" fontId="0" fillId="10" borderId="0" xfId="0" applyFill="1"/>
    <xf numFmtId="0" fontId="0" fillId="8" borderId="6" xfId="0" applyFill="1" applyBorder="1"/>
    <xf numFmtId="0" fontId="1" fillId="2" borderId="3" xfId="0" applyFont="1" applyFill="1" applyBorder="1" applyAlignment="1">
      <alignment horizontal="left" vertical="center"/>
    </xf>
    <xf numFmtId="166" fontId="0" fillId="2" borderId="3" xfId="0" applyNumberFormat="1" applyFill="1" applyBorder="1" applyAlignment="1">
      <alignment horizontal="left" vertical="center"/>
    </xf>
    <xf numFmtId="166" fontId="3" fillId="0" borderId="0" xfId="0" applyNumberFormat="1" applyFont="1"/>
    <xf numFmtId="0" fontId="8" fillId="6" borderId="0" xfId="0" applyFont="1" applyFill="1"/>
    <xf numFmtId="166" fontId="0" fillId="0" borderId="3" xfId="0" applyNumberFormat="1" applyBorder="1"/>
    <xf numFmtId="0" fontId="0" fillId="6" borderId="26" xfId="0" applyFill="1" applyBorder="1" applyAlignment="1">
      <alignment horizontal="left" vertical="center" wrapText="1"/>
    </xf>
    <xf numFmtId="0" fontId="5" fillId="5" borderId="26" xfId="0" applyFont="1" applyFill="1" applyBorder="1" applyAlignment="1">
      <alignment horizontal="left" vertical="center" wrapText="1"/>
    </xf>
    <xf numFmtId="0" fontId="0" fillId="5" borderId="26" xfId="0" applyFill="1" applyBorder="1" applyAlignment="1">
      <alignment horizontal="left" vertical="center" wrapText="1"/>
    </xf>
    <xf numFmtId="0" fontId="0" fillId="0" borderId="26" xfId="0" applyBorder="1" applyAlignment="1">
      <alignment horizontal="left" vertical="center" wrapText="1"/>
    </xf>
    <xf numFmtId="0" fontId="0" fillId="0" borderId="11"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49" fontId="0" fillId="0" borderId="0" xfId="0" applyNumberFormat="1"/>
    <xf numFmtId="0" fontId="0" fillId="0" borderId="0" xfId="0" applyAlignment="1">
      <alignment wrapText="1"/>
    </xf>
    <xf numFmtId="14" fontId="0" fillId="0" borderId="0" xfId="0" applyNumberFormat="1"/>
    <xf numFmtId="166" fontId="0" fillId="0" borderId="0" xfId="0" applyNumberFormat="1" applyAlignment="1">
      <alignment horizontal="left"/>
    </xf>
    <xf numFmtId="0" fontId="0" fillId="0" borderId="20" xfId="0" applyBorder="1" applyAlignment="1">
      <alignment wrapText="1"/>
    </xf>
    <xf numFmtId="0" fontId="0" fillId="0" borderId="13" xfId="0" applyBorder="1"/>
    <xf numFmtId="166" fontId="0" fillId="0" borderId="13" xfId="0" applyNumberFormat="1" applyBorder="1"/>
    <xf numFmtId="166" fontId="11" fillId="0" borderId="29" xfId="0" applyNumberFormat="1" applyFont="1" applyBorder="1" applyAlignment="1">
      <alignment vertical="center" wrapText="1"/>
    </xf>
    <xf numFmtId="168" fontId="0" fillId="0" borderId="0" xfId="0" applyNumberFormat="1"/>
    <xf numFmtId="0" fontId="15" fillId="0" borderId="0" xfId="0" applyFont="1" applyAlignment="1">
      <alignment wrapText="1"/>
    </xf>
    <xf numFmtId="0" fontId="1" fillId="0" borderId="0" xfId="0" applyFont="1" applyAlignment="1">
      <alignment horizontal="center"/>
    </xf>
    <xf numFmtId="0" fontId="17" fillId="0" borderId="0" xfId="0" applyFont="1" applyAlignment="1">
      <alignment horizontal="left" vertical="center" wrapText="1"/>
    </xf>
    <xf numFmtId="0" fontId="11" fillId="0" borderId="8" xfId="0" applyFont="1" applyBorder="1" applyAlignment="1">
      <alignment vertical="center"/>
    </xf>
    <xf numFmtId="0" fontId="11" fillId="0" borderId="29" xfId="0" applyFont="1" applyBorder="1" applyAlignment="1">
      <alignment vertical="center"/>
    </xf>
    <xf numFmtId="166" fontId="11" fillId="0" borderId="29" xfId="0" applyNumberFormat="1" applyFont="1" applyBorder="1" applyAlignment="1">
      <alignment vertical="center"/>
    </xf>
    <xf numFmtId="49" fontId="11" fillId="0" borderId="29" xfId="0" applyNumberFormat="1" applyFont="1" applyBorder="1" applyAlignment="1">
      <alignment vertical="center"/>
    </xf>
    <xf numFmtId="14" fontId="11" fillId="0" borderId="29" xfId="0" applyNumberFormat="1" applyFont="1" applyBorder="1" applyAlignment="1">
      <alignment vertical="center"/>
    </xf>
    <xf numFmtId="0" fontId="11" fillId="0" borderId="9" xfId="0" applyFont="1" applyBorder="1" applyAlignment="1">
      <alignment vertical="center"/>
    </xf>
    <xf numFmtId="0" fontId="0" fillId="0" borderId="31" xfId="0" applyBorder="1"/>
    <xf numFmtId="49" fontId="0" fillId="0" borderId="13" xfId="0" applyNumberFormat="1" applyBorder="1"/>
    <xf numFmtId="14" fontId="0" fillId="0" borderId="13" xfId="0" applyNumberFormat="1" applyBorder="1"/>
    <xf numFmtId="0" fontId="0" fillId="0" borderId="32" xfId="0" applyBorder="1"/>
    <xf numFmtId="0" fontId="0" fillId="0" borderId="19" xfId="0" applyBorder="1"/>
    <xf numFmtId="49" fontId="0" fillId="0" borderId="3" xfId="0" applyNumberFormat="1" applyBorder="1"/>
    <xf numFmtId="14" fontId="0" fillId="0" borderId="3" xfId="0" applyNumberFormat="1" applyBorder="1"/>
    <xf numFmtId="0" fontId="0" fillId="0" borderId="20" xfId="0" applyBorder="1"/>
    <xf numFmtId="0" fontId="1" fillId="0" borderId="21" xfId="0" applyFont="1" applyBorder="1"/>
    <xf numFmtId="0" fontId="0" fillId="0" borderId="22" xfId="0" applyBorder="1"/>
    <xf numFmtId="166" fontId="0" fillId="0" borderId="22" xfId="0" applyNumberFormat="1" applyBorder="1"/>
    <xf numFmtId="166" fontId="12" fillId="0" borderId="22" xfId="0" applyNumberFormat="1" applyFont="1" applyBorder="1"/>
    <xf numFmtId="49" fontId="0" fillId="0" borderId="22" xfId="0" applyNumberFormat="1" applyBorder="1"/>
    <xf numFmtId="14" fontId="0" fillId="0" borderId="22" xfId="0" applyNumberFormat="1" applyBorder="1"/>
    <xf numFmtId="0" fontId="0" fillId="0" borderId="23" xfId="0" applyBorder="1"/>
    <xf numFmtId="0" fontId="1" fillId="0" borderId="3" xfId="0" applyFont="1" applyBorder="1"/>
    <xf numFmtId="166" fontId="13" fillId="0" borderId="3" xfId="0" applyNumberFormat="1" applyFont="1" applyBorder="1"/>
    <xf numFmtId="0" fontId="0" fillId="0" borderId="19" xfId="0" applyBorder="1" applyAlignment="1">
      <alignment vertical="center"/>
    </xf>
    <xf numFmtId="0" fontId="0" fillId="0" borderId="3" xfId="0" applyBorder="1" applyAlignment="1">
      <alignment vertical="center"/>
    </xf>
    <xf numFmtId="166" fontId="0" fillId="0" borderId="3" xfId="0" applyNumberFormat="1" applyBorder="1" applyAlignment="1">
      <alignment vertical="center"/>
    </xf>
    <xf numFmtId="49" fontId="0" fillId="0" borderId="3" xfId="0" applyNumberFormat="1" applyBorder="1" applyAlignment="1">
      <alignment vertical="center"/>
    </xf>
    <xf numFmtId="14" fontId="0" fillId="0" borderId="3" xfId="0" applyNumberFormat="1" applyBorder="1" applyAlignment="1">
      <alignment vertical="center"/>
    </xf>
    <xf numFmtId="0" fontId="14" fillId="0" borderId="20" xfId="0" applyFont="1" applyBorder="1" applyAlignment="1">
      <alignment vertical="center"/>
    </xf>
    <xf numFmtId="0" fontId="14" fillId="0" borderId="19" xfId="0" applyFont="1" applyBorder="1" applyAlignment="1">
      <alignment vertical="center"/>
    </xf>
    <xf numFmtId="0" fontId="14" fillId="0" borderId="3" xfId="0" applyFont="1" applyBorder="1" applyAlignment="1">
      <alignment vertical="center"/>
    </xf>
    <xf numFmtId="166" fontId="14" fillId="0" borderId="3" xfId="0" applyNumberFormat="1" applyFont="1" applyBorder="1" applyAlignment="1">
      <alignment vertical="center"/>
    </xf>
    <xf numFmtId="49" fontId="14" fillId="0" borderId="3" xfId="0" applyNumberFormat="1" applyFont="1" applyBorder="1" applyAlignment="1">
      <alignment vertical="center"/>
    </xf>
    <xf numFmtId="14" fontId="14" fillId="0" borderId="3" xfId="0" applyNumberFormat="1" applyFont="1" applyBorder="1" applyAlignment="1">
      <alignment vertical="center"/>
    </xf>
    <xf numFmtId="0" fontId="0" fillId="0" borderId="33" xfId="0" applyBorder="1"/>
    <xf numFmtId="0" fontId="0" fillId="0" borderId="12" xfId="0" applyBorder="1"/>
    <xf numFmtId="166" fontId="0" fillId="0" borderId="12" xfId="0" applyNumberFormat="1" applyBorder="1"/>
    <xf numFmtId="49" fontId="0" fillId="0" borderId="12" xfId="0" applyNumberFormat="1" applyBorder="1"/>
    <xf numFmtId="14" fontId="0" fillId="0" borderId="12" xfId="0" applyNumberFormat="1" applyBorder="1"/>
    <xf numFmtId="0" fontId="0" fillId="0" borderId="34" xfId="0" applyBorder="1"/>
    <xf numFmtId="0" fontId="1" fillId="0" borderId="25" xfId="0" applyFont="1" applyBorder="1"/>
    <xf numFmtId="0" fontId="0" fillId="0" borderId="24" xfId="0" applyBorder="1"/>
    <xf numFmtId="166" fontId="0" fillId="0" borderId="24" xfId="0" applyNumberFormat="1" applyBorder="1"/>
    <xf numFmtId="166" fontId="1" fillId="0" borderId="24" xfId="0" applyNumberFormat="1" applyFont="1" applyBorder="1"/>
    <xf numFmtId="49" fontId="0" fillId="0" borderId="24" xfId="0" applyNumberFormat="1" applyBorder="1"/>
    <xf numFmtId="14" fontId="0" fillId="0" borderId="24" xfId="0" applyNumberFormat="1" applyBorder="1"/>
    <xf numFmtId="0" fontId="1" fillId="0" borderId="7" xfId="0" applyFont="1" applyBorder="1"/>
    <xf numFmtId="0" fontId="0" fillId="0" borderId="5" xfId="0" applyBorder="1" applyAlignment="1">
      <alignment wrapText="1"/>
    </xf>
    <xf numFmtId="0" fontId="0" fillId="0" borderId="25" xfId="0" applyBorder="1"/>
    <xf numFmtId="0" fontId="0" fillId="7" borderId="42" xfId="0" applyFill="1" applyBorder="1" applyAlignment="1">
      <alignment horizontal="left" vertical="top" wrapText="1"/>
    </xf>
    <xf numFmtId="0" fontId="19" fillId="3" borderId="47" xfId="0" applyFont="1" applyFill="1" applyBorder="1" applyAlignment="1">
      <alignment vertical="top"/>
    </xf>
    <xf numFmtId="0" fontId="19" fillId="3" borderId="49" xfId="0" applyFont="1" applyFill="1" applyBorder="1" applyAlignment="1">
      <alignment vertical="top"/>
    </xf>
    <xf numFmtId="0" fontId="19" fillId="3" borderId="51" xfId="0" applyFont="1" applyFill="1" applyBorder="1" applyAlignment="1">
      <alignment vertical="top"/>
    </xf>
    <xf numFmtId="166" fontId="19" fillId="3" borderId="51" xfId="0" applyNumberFormat="1" applyFont="1" applyFill="1" applyBorder="1" applyAlignment="1">
      <alignment vertical="top" wrapText="1"/>
    </xf>
    <xf numFmtId="0" fontId="0" fillId="0" borderId="0" xfId="0" applyAlignment="1">
      <alignment vertical="top"/>
    </xf>
    <xf numFmtId="0" fontId="4" fillId="3" borderId="47" xfId="0" applyFont="1" applyFill="1" applyBorder="1" applyAlignment="1">
      <alignment vertical="top"/>
    </xf>
    <xf numFmtId="0" fontId="4" fillId="3" borderId="37" xfId="0" applyFont="1" applyFill="1" applyBorder="1" applyAlignment="1">
      <alignment vertical="top"/>
    </xf>
    <xf numFmtId="166" fontId="4" fillId="3" borderId="37" xfId="0" applyNumberFormat="1" applyFont="1" applyFill="1" applyBorder="1" applyAlignment="1">
      <alignment vertical="top" wrapText="1"/>
    </xf>
    <xf numFmtId="0" fontId="4" fillId="3" borderId="40" xfId="0" applyFont="1" applyFill="1" applyBorder="1" applyAlignment="1">
      <alignment vertical="top"/>
    </xf>
    <xf numFmtId="0" fontId="4" fillId="3" borderId="41" xfId="0" applyFont="1" applyFill="1" applyBorder="1" applyAlignment="1">
      <alignment vertical="top"/>
    </xf>
    <xf numFmtId="0" fontId="0" fillId="9" borderId="38" xfId="0" applyFill="1" applyBorder="1" applyAlignment="1">
      <alignment vertical="top" wrapText="1"/>
    </xf>
    <xf numFmtId="0" fontId="0" fillId="9" borderId="39" xfId="0" applyFill="1" applyBorder="1" applyAlignment="1">
      <alignment vertical="top" wrapText="1"/>
    </xf>
    <xf numFmtId="0" fontId="0" fillId="9" borderId="42" xfId="0" applyFill="1" applyBorder="1" applyAlignment="1">
      <alignment vertical="top" wrapText="1"/>
    </xf>
    <xf numFmtId="166" fontId="0" fillId="4" borderId="42" xfId="0" applyNumberFormat="1" applyFill="1" applyBorder="1" applyAlignment="1">
      <alignment vertical="top" wrapText="1"/>
    </xf>
    <xf numFmtId="0" fontId="10" fillId="8" borderId="35" xfId="0" applyFont="1" applyFill="1" applyBorder="1" applyAlignment="1">
      <alignment horizontal="center" vertical="top" wrapText="1"/>
    </xf>
    <xf numFmtId="0" fontId="10" fillId="8" borderId="38" xfId="0" applyFont="1" applyFill="1" applyBorder="1" applyAlignment="1">
      <alignment horizontal="center" vertical="top" wrapText="1"/>
    </xf>
    <xf numFmtId="0" fontId="10" fillId="8" borderId="42" xfId="0" applyFont="1" applyFill="1" applyBorder="1" applyAlignment="1">
      <alignment horizontal="center" vertical="top" wrapText="1"/>
    </xf>
    <xf numFmtId="166" fontId="0" fillId="4" borderId="42" xfId="0" applyNumberFormat="1" applyFill="1" applyBorder="1" applyAlignment="1">
      <alignment horizontal="center" vertical="top" wrapText="1"/>
    </xf>
    <xf numFmtId="0" fontId="0" fillId="9" borderId="18" xfId="0" applyFill="1" applyBorder="1" applyAlignment="1">
      <alignment vertical="top" wrapText="1"/>
    </xf>
    <xf numFmtId="0" fontId="0" fillId="9" borderId="17" xfId="0" applyFill="1" applyBorder="1" applyAlignment="1">
      <alignment vertical="top" wrapText="1"/>
    </xf>
    <xf numFmtId="0" fontId="0" fillId="9" borderId="43" xfId="0" applyFill="1" applyBorder="1" applyAlignment="1">
      <alignment vertical="top" wrapText="1"/>
    </xf>
    <xf numFmtId="166" fontId="0" fillId="4" borderId="43" xfId="0" applyNumberFormat="1" applyFill="1" applyBorder="1" applyAlignment="1">
      <alignment vertical="top" wrapText="1"/>
    </xf>
    <xf numFmtId="0" fontId="10" fillId="8" borderId="16" xfId="0" applyFont="1" applyFill="1" applyBorder="1" applyAlignment="1">
      <alignment horizontal="center" vertical="top" wrapText="1"/>
    </xf>
    <xf numFmtId="0" fontId="0" fillId="9" borderId="16" xfId="0" applyFill="1" applyBorder="1" applyAlignment="1">
      <alignment vertical="top" wrapText="1"/>
    </xf>
    <xf numFmtId="0" fontId="10" fillId="8" borderId="43" xfId="0" applyFont="1" applyFill="1" applyBorder="1" applyAlignment="1">
      <alignment horizontal="center" vertical="top" wrapText="1"/>
    </xf>
    <xf numFmtId="0" fontId="1" fillId="8" borderId="16" xfId="0" applyFont="1" applyFill="1" applyBorder="1" applyAlignment="1">
      <alignment horizontal="center" vertical="top" wrapText="1"/>
    </xf>
    <xf numFmtId="0" fontId="0" fillId="7" borderId="43" xfId="0" applyFill="1" applyBorder="1" applyAlignment="1">
      <alignment vertical="top" wrapText="1"/>
    </xf>
    <xf numFmtId="0" fontId="0" fillId="9" borderId="43" xfId="0" applyFill="1" applyBorder="1" applyAlignment="1">
      <alignment vertical="top"/>
    </xf>
    <xf numFmtId="0" fontId="0" fillId="0" borderId="43" xfId="0" applyBorder="1" applyAlignment="1">
      <alignment vertical="top" wrapText="1"/>
    </xf>
    <xf numFmtId="0" fontId="0" fillId="7" borderId="17" xfId="0" applyFill="1" applyBorder="1" applyAlignment="1">
      <alignment vertical="top" wrapText="1"/>
    </xf>
    <xf numFmtId="0" fontId="0" fillId="7" borderId="16" xfId="0" applyFill="1"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7" borderId="44" xfId="0" applyFill="1" applyBorder="1" applyAlignment="1">
      <alignment vertical="top" wrapText="1"/>
    </xf>
    <xf numFmtId="166" fontId="0" fillId="4" borderId="44" xfId="0" applyNumberFormat="1" applyFill="1" applyBorder="1" applyAlignment="1">
      <alignment vertical="top" wrapText="1"/>
    </xf>
    <xf numFmtId="0" fontId="10" fillId="8" borderId="44" xfId="0" applyFont="1" applyFill="1" applyBorder="1" applyAlignment="1">
      <alignment horizontal="center" vertical="top" wrapText="1"/>
    </xf>
    <xf numFmtId="0" fontId="0" fillId="9" borderId="44" xfId="0" applyFill="1" applyBorder="1" applyAlignment="1">
      <alignment vertical="top"/>
    </xf>
    <xf numFmtId="0" fontId="0" fillId="9" borderId="44" xfId="0" applyFill="1" applyBorder="1" applyAlignment="1">
      <alignment vertical="top" wrapText="1"/>
    </xf>
    <xf numFmtId="0" fontId="10" fillId="8" borderId="45" xfId="0" applyFont="1" applyFill="1" applyBorder="1" applyAlignment="1">
      <alignment horizontal="center" vertical="top" wrapText="1"/>
    </xf>
    <xf numFmtId="0" fontId="0" fillId="0" borderId="0" xfId="0" applyAlignment="1">
      <alignment vertical="top" wrapText="1"/>
    </xf>
    <xf numFmtId="166" fontId="0" fillId="0" borderId="0" xfId="0" applyNumberFormat="1" applyAlignment="1">
      <alignment vertical="top" wrapText="1"/>
    </xf>
    <xf numFmtId="0" fontId="10" fillId="0" borderId="0" xfId="0" applyFont="1" applyAlignment="1">
      <alignment horizontal="center" vertical="top" wrapText="1"/>
    </xf>
    <xf numFmtId="0" fontId="0" fillId="9" borderId="46" xfId="0" applyFill="1" applyBorder="1" applyAlignment="1">
      <alignment vertical="top" wrapText="1"/>
    </xf>
    <xf numFmtId="0" fontId="0" fillId="9" borderId="50" xfId="0" applyFill="1" applyBorder="1" applyAlignment="1">
      <alignment vertical="top" wrapText="1"/>
    </xf>
    <xf numFmtId="166" fontId="0" fillId="4" borderId="50" xfId="0" applyNumberFormat="1" applyFill="1" applyBorder="1" applyAlignment="1">
      <alignment vertical="top" wrapText="1"/>
    </xf>
    <xf numFmtId="166" fontId="0" fillId="0" borderId="0" xfId="0" applyNumberFormat="1" applyAlignment="1">
      <alignment vertical="top"/>
    </xf>
    <xf numFmtId="0" fontId="6" fillId="8" borderId="0" xfId="0" applyFont="1" applyFill="1" applyAlignment="1">
      <alignment horizontal="center" vertical="top"/>
    </xf>
    <xf numFmtId="0" fontId="0" fillId="0" borderId="44" xfId="0" applyBorder="1" applyAlignment="1">
      <alignment vertical="top" wrapText="1"/>
    </xf>
    <xf numFmtId="0" fontId="0" fillId="0" borderId="45" xfId="0" applyBorder="1" applyAlignment="1">
      <alignment vertical="top" wrapText="1"/>
    </xf>
    <xf numFmtId="0" fontId="10" fillId="8" borderId="0" xfId="0" applyFont="1" applyFill="1" applyAlignment="1">
      <alignment horizontal="center" vertical="top"/>
    </xf>
    <xf numFmtId="0" fontId="20" fillId="11" borderId="0" xfId="0" applyFont="1" applyFill="1"/>
    <xf numFmtId="166" fontId="20" fillId="11" borderId="0" xfId="0" applyNumberFormat="1" applyFont="1" applyFill="1"/>
    <xf numFmtId="0" fontId="0" fillId="7" borderId="38" xfId="0" applyFill="1" applyBorder="1" applyAlignment="1">
      <alignment horizontal="left" vertical="top" wrapText="1"/>
    </xf>
    <xf numFmtId="165" fontId="0" fillId="0" borderId="0" xfId="0" applyNumberFormat="1"/>
    <xf numFmtId="169" fontId="0" fillId="0" borderId="0" xfId="0" applyNumberFormat="1"/>
    <xf numFmtId="169" fontId="0" fillId="0" borderId="0" xfId="1" applyNumberFormat="1" applyFont="1" applyBorder="1"/>
    <xf numFmtId="169" fontId="0" fillId="0" borderId="1" xfId="1" applyNumberFormat="1" applyFont="1" applyBorder="1" applyAlignment="1">
      <alignment horizontal="left" vertical="center" wrapText="1"/>
    </xf>
    <xf numFmtId="169" fontId="0" fillId="0" borderId="2" xfId="1" applyNumberFormat="1" applyFont="1" applyBorder="1" applyAlignment="1">
      <alignment horizontal="left" vertical="center" wrapText="1"/>
    </xf>
    <xf numFmtId="169" fontId="0" fillId="0" borderId="0" xfId="1" applyNumberFormat="1" applyFont="1" applyBorder="1" applyAlignment="1">
      <alignment horizontal="left" vertical="center" wrapText="1"/>
    </xf>
    <xf numFmtId="169" fontId="0" fillId="0" borderId="0" xfId="1" applyNumberFormat="1" applyFont="1" applyAlignment="1">
      <alignment horizontal="left" vertical="center" wrapText="1"/>
    </xf>
    <xf numFmtId="169" fontId="17" fillId="0" borderId="0" xfId="1" applyNumberFormat="1" applyFont="1" applyAlignment="1">
      <alignment horizontal="left" vertical="center" wrapText="1"/>
    </xf>
    <xf numFmtId="169" fontId="0" fillId="6" borderId="0" xfId="1" applyNumberFormat="1" applyFont="1" applyFill="1" applyAlignment="1">
      <alignment horizontal="left" vertical="center" wrapText="1"/>
    </xf>
    <xf numFmtId="169" fontId="5" fillId="5" borderId="0" xfId="1" applyNumberFormat="1" applyFont="1" applyFill="1" applyAlignment="1">
      <alignment horizontal="left" vertical="center" wrapText="1"/>
    </xf>
    <xf numFmtId="169" fontId="0" fillId="5" borderId="0" xfId="1" applyNumberFormat="1" applyFont="1" applyFill="1" applyAlignment="1">
      <alignment horizontal="left" vertical="center" wrapText="1"/>
    </xf>
    <xf numFmtId="169" fontId="0" fillId="0" borderId="0" xfId="1" applyNumberFormat="1" applyFont="1" applyFill="1" applyAlignment="1">
      <alignment horizontal="left" vertical="center" wrapText="1"/>
    </xf>
    <xf numFmtId="169" fontId="0" fillId="10" borderId="0" xfId="1" applyNumberFormat="1" applyFont="1" applyFill="1"/>
    <xf numFmtId="169" fontId="0" fillId="0" borderId="0" xfId="1" applyNumberFormat="1" applyFont="1"/>
    <xf numFmtId="0" fontId="0" fillId="0" borderId="58" xfId="0" applyBorder="1"/>
    <xf numFmtId="0" fontId="0" fillId="0" borderId="59" xfId="0" applyBorder="1"/>
    <xf numFmtId="0" fontId="5" fillId="0" borderId="64" xfId="0" applyFont="1" applyBorder="1" applyAlignment="1">
      <alignment horizontal="center" vertical="center"/>
    </xf>
    <xf numFmtId="0" fontId="5" fillId="0" borderId="58" xfId="0" applyFont="1" applyBorder="1" applyAlignment="1">
      <alignment horizontal="center" vertical="center"/>
    </xf>
    <xf numFmtId="0" fontId="0" fillId="0" borderId="58" xfId="0" applyBorder="1" applyAlignment="1">
      <alignment horizontal="center" vertical="center"/>
    </xf>
    <xf numFmtId="166" fontId="5" fillId="0" borderId="64" xfId="0" applyNumberFormat="1" applyFont="1" applyBorder="1" applyAlignment="1">
      <alignment horizontal="center" vertical="center"/>
    </xf>
    <xf numFmtId="166" fontId="5" fillId="0" borderId="58" xfId="0" applyNumberFormat="1" applyFont="1" applyBorder="1" applyAlignment="1">
      <alignment horizontal="center" vertical="center"/>
    </xf>
    <xf numFmtId="166" fontId="0" fillId="0" borderId="58" xfId="0" applyNumberFormat="1" applyBorder="1" applyAlignment="1">
      <alignment horizontal="center" vertical="center"/>
    </xf>
    <xf numFmtId="14" fontId="5" fillId="0" borderId="3" xfId="0" applyNumberFormat="1" applyFont="1" applyBorder="1" applyAlignment="1">
      <alignment horizontal="center" vertical="center"/>
    </xf>
    <xf numFmtId="0" fontId="5" fillId="0" borderId="3" xfId="0" applyFont="1" applyBorder="1" applyAlignment="1">
      <alignment horizontal="center"/>
    </xf>
    <xf numFmtId="166" fontId="5" fillId="0" borderId="3" xfId="0" applyNumberFormat="1" applyFont="1" applyBorder="1" applyAlignment="1">
      <alignment horizontal="center"/>
    </xf>
    <xf numFmtId="0" fontId="0" fillId="0" borderId="64" xfId="0" applyBorder="1"/>
    <xf numFmtId="10" fontId="0" fillId="0" borderId="64" xfId="0" applyNumberFormat="1" applyBorder="1"/>
    <xf numFmtId="10" fontId="0" fillId="0" borderId="58" xfId="0" applyNumberFormat="1" applyBorder="1"/>
    <xf numFmtId="10" fontId="0" fillId="0" borderId="59" xfId="0" applyNumberFormat="1" applyBorder="1"/>
    <xf numFmtId="0" fontId="4" fillId="17" borderId="37" xfId="0" applyFont="1" applyFill="1" applyBorder="1" applyAlignment="1">
      <alignment horizontal="center" vertical="center"/>
    </xf>
    <xf numFmtId="166" fontId="4" fillId="17" borderId="37" xfId="0" applyNumberFormat="1" applyFont="1" applyFill="1" applyBorder="1" applyAlignment="1">
      <alignment vertical="center"/>
    </xf>
    <xf numFmtId="0" fontId="4" fillId="17" borderId="3" xfId="0" applyFont="1" applyFill="1" applyBorder="1" applyAlignment="1">
      <alignment horizontal="center" vertical="center"/>
    </xf>
    <xf numFmtId="0" fontId="4" fillId="17" borderId="3" xfId="0" applyFont="1" applyFill="1" applyBorder="1" applyAlignment="1">
      <alignment horizontal="center"/>
    </xf>
    <xf numFmtId="166" fontId="4" fillId="17" borderId="3" xfId="0" applyNumberFormat="1" applyFont="1" applyFill="1" applyBorder="1"/>
    <xf numFmtId="0" fontId="4" fillId="17" borderId="3" xfId="0" applyFont="1" applyFill="1" applyBorder="1" applyAlignment="1">
      <alignment horizontal="left" vertical="center"/>
    </xf>
    <xf numFmtId="0" fontId="4" fillId="18" borderId="37" xfId="0" applyFont="1" applyFill="1" applyBorder="1" applyAlignment="1">
      <alignment wrapText="1"/>
    </xf>
    <xf numFmtId="170" fontId="0" fillId="0" borderId="64" xfId="0" applyNumberFormat="1" applyBorder="1"/>
    <xf numFmtId="170" fontId="0" fillId="0" borderId="58" xfId="0" applyNumberFormat="1" applyBorder="1"/>
    <xf numFmtId="170" fontId="0" fillId="0" borderId="59" xfId="0" applyNumberFormat="1" applyBorder="1"/>
    <xf numFmtId="170" fontId="4" fillId="18" borderId="37" xfId="0" applyNumberFormat="1" applyFont="1" applyFill="1" applyBorder="1" applyAlignment="1">
      <alignment wrapText="1"/>
    </xf>
    <xf numFmtId="169" fontId="0" fillId="0" borderId="64" xfId="0" applyNumberFormat="1" applyBorder="1"/>
    <xf numFmtId="169" fontId="0" fillId="0" borderId="58" xfId="0" applyNumberFormat="1" applyBorder="1"/>
    <xf numFmtId="169" fontId="0" fillId="0" borderId="59" xfId="0" applyNumberFormat="1" applyBorder="1"/>
    <xf numFmtId="169" fontId="3" fillId="0" borderId="0" xfId="0" applyNumberFormat="1" applyFont="1"/>
    <xf numFmtId="0" fontId="0" fillId="0" borderId="48" xfId="0" applyBorder="1"/>
    <xf numFmtId="166" fontId="0" fillId="0" borderId="48" xfId="0" applyNumberFormat="1" applyBorder="1"/>
    <xf numFmtId="0" fontId="0" fillId="0" borderId="57" xfId="0" applyBorder="1"/>
    <xf numFmtId="0" fontId="4" fillId="17" borderId="7" xfId="0" applyFont="1" applyFill="1" applyBorder="1" applyAlignment="1">
      <alignment horizontal="left" vertical="top"/>
    </xf>
    <xf numFmtId="166" fontId="4" fillId="17" borderId="72" xfId="0" applyNumberFormat="1" applyFont="1" applyFill="1" applyBorder="1" applyAlignment="1">
      <alignment vertical="top"/>
    </xf>
    <xf numFmtId="166" fontId="0" fillId="0" borderId="55" xfId="0" applyNumberFormat="1" applyBorder="1" applyAlignment="1">
      <alignment horizontal="center" vertical="top" wrapText="1"/>
    </xf>
    <xf numFmtId="166" fontId="0" fillId="0" borderId="56" xfId="0" applyNumberFormat="1" applyBorder="1" applyAlignment="1">
      <alignment horizontal="center" vertical="top" wrapText="1"/>
    </xf>
    <xf numFmtId="166" fontId="0" fillId="0" borderId="52" xfId="0" applyNumberFormat="1" applyBorder="1" applyAlignment="1">
      <alignment horizontal="center" vertical="top" wrapText="1"/>
    </xf>
    <xf numFmtId="0" fontId="4" fillId="17" borderId="72" xfId="0" applyFont="1" applyFill="1" applyBorder="1" applyAlignment="1">
      <alignment horizontal="center" vertical="top"/>
    </xf>
    <xf numFmtId="0" fontId="5" fillId="0" borderId="73" xfId="0" applyFont="1" applyBorder="1" applyAlignment="1">
      <alignment horizontal="center" vertical="top"/>
    </xf>
    <xf numFmtId="0" fontId="0" fillId="0" borderId="53" xfId="0" applyBorder="1" applyAlignment="1">
      <alignment horizontal="center" vertical="top"/>
    </xf>
    <xf numFmtId="0" fontId="0" fillId="0" borderId="54" xfId="0" applyBorder="1" applyAlignment="1">
      <alignment horizontal="center" vertical="top"/>
    </xf>
    <xf numFmtId="0" fontId="11" fillId="0" borderId="0" xfId="0" applyFont="1"/>
    <xf numFmtId="0" fontId="10" fillId="0" borderId="0" xfId="0" applyFont="1"/>
    <xf numFmtId="0" fontId="1" fillId="0" borderId="0" xfId="0" applyFont="1" applyAlignment="1">
      <alignment vertical="center" wrapText="1"/>
    </xf>
    <xf numFmtId="0" fontId="10" fillId="0" borderId="0" xfId="0" applyFont="1" applyAlignment="1">
      <alignment horizontal="center" vertical="center" wrapText="1"/>
    </xf>
    <xf numFmtId="0" fontId="0" fillId="0" borderId="53" xfId="0" applyBorder="1"/>
    <xf numFmtId="0" fontId="0" fillId="0" borderId="54" xfId="0" applyBorder="1"/>
    <xf numFmtId="169" fontId="0" fillId="0" borderId="53" xfId="0" applyNumberFormat="1" applyBorder="1" applyAlignment="1">
      <alignment horizontal="center"/>
    </xf>
    <xf numFmtId="169" fontId="0" fillId="0" borderId="54" xfId="0" applyNumberFormat="1" applyBorder="1" applyAlignment="1">
      <alignment horizontal="center"/>
    </xf>
    <xf numFmtId="0" fontId="0" fillId="0" borderId="73" xfId="0" applyBorder="1"/>
    <xf numFmtId="169" fontId="0" fillId="0" borderId="73" xfId="0" applyNumberFormat="1" applyBorder="1" applyAlignment="1">
      <alignment horizontal="center"/>
    </xf>
    <xf numFmtId="169" fontId="4" fillId="18" borderId="37" xfId="0" applyNumberFormat="1" applyFont="1" applyFill="1" applyBorder="1" applyAlignment="1">
      <alignment wrapText="1"/>
    </xf>
    <xf numFmtId="169" fontId="4" fillId="18" borderId="41" xfId="0" applyNumberFormat="1" applyFont="1" applyFill="1" applyBorder="1" applyAlignment="1">
      <alignment wrapText="1"/>
    </xf>
    <xf numFmtId="0" fontId="0" fillId="0" borderId="71" xfId="0" applyBorder="1"/>
    <xf numFmtId="0" fontId="0" fillId="0" borderId="77" xfId="0" applyBorder="1"/>
    <xf numFmtId="0" fontId="0" fillId="0" borderId="78" xfId="0" applyBorder="1"/>
    <xf numFmtId="166" fontId="0" fillId="0" borderId="78" xfId="0" applyNumberFormat="1" applyBorder="1"/>
    <xf numFmtId="0" fontId="0" fillId="0" borderId="79" xfId="0" applyBorder="1"/>
    <xf numFmtId="0" fontId="4" fillId="18" borderId="68" xfId="0" applyFont="1" applyFill="1" applyBorder="1"/>
    <xf numFmtId="0" fontId="4" fillId="18" borderId="69" xfId="0" applyFont="1" applyFill="1" applyBorder="1"/>
    <xf numFmtId="166" fontId="4" fillId="18" borderId="69" xfId="0" applyNumberFormat="1" applyFont="1" applyFill="1" applyBorder="1"/>
    <xf numFmtId="0" fontId="4" fillId="18" borderId="70" xfId="0" applyFont="1" applyFill="1" applyBorder="1"/>
    <xf numFmtId="169" fontId="0" fillId="0" borderId="76" xfId="0" applyNumberFormat="1" applyBorder="1" applyAlignment="1">
      <alignment horizontal="center"/>
    </xf>
    <xf numFmtId="169" fontId="0" fillId="0" borderId="74" xfId="0" applyNumberFormat="1" applyBorder="1" applyAlignment="1">
      <alignment horizontal="center"/>
    </xf>
    <xf numFmtId="169" fontId="0" fillId="0" borderId="75" xfId="0" applyNumberFormat="1" applyBorder="1" applyAlignment="1">
      <alignment horizontal="center"/>
    </xf>
    <xf numFmtId="0" fontId="4" fillId="17" borderId="37" xfId="0" applyFont="1" applyFill="1" applyBorder="1" applyAlignment="1">
      <alignment horizontal="center" vertical="top"/>
    </xf>
    <xf numFmtId="166" fontId="4" fillId="17" borderId="37" xfId="0" applyNumberFormat="1" applyFont="1" applyFill="1" applyBorder="1" applyAlignment="1">
      <alignment vertical="top"/>
    </xf>
    <xf numFmtId="0" fontId="4" fillId="17" borderId="41" xfId="0" applyFont="1" applyFill="1" applyBorder="1" applyAlignment="1">
      <alignment horizontal="left" vertical="top"/>
    </xf>
    <xf numFmtId="0" fontId="0" fillId="19" borderId="0" xfId="0" applyFill="1" applyAlignment="1">
      <alignment horizontal="left" vertical="center" wrapText="1"/>
    </xf>
    <xf numFmtId="169" fontId="0" fillId="19" borderId="0" xfId="1" applyNumberFormat="1" applyFont="1" applyFill="1" applyAlignment="1">
      <alignment horizontal="left" vertical="center" wrapText="1"/>
    </xf>
    <xf numFmtId="0" fontId="5" fillId="0" borderId="0" xfId="0" applyFont="1"/>
    <xf numFmtId="0" fontId="2" fillId="21" borderId="0" xfId="0" applyFont="1" applyFill="1"/>
    <xf numFmtId="0" fontId="2" fillId="21" borderId="0" xfId="0" applyFont="1" applyFill="1" applyAlignment="1">
      <alignment wrapText="1"/>
    </xf>
    <xf numFmtId="0" fontId="5" fillId="22" borderId="0" xfId="0" applyFont="1" applyFill="1"/>
    <xf numFmtId="164" fontId="5" fillId="22" borderId="0" xfId="0" applyNumberFormat="1" applyFont="1" applyFill="1"/>
    <xf numFmtId="0" fontId="5" fillId="21" borderId="0" xfId="0" applyFont="1" applyFill="1"/>
    <xf numFmtId="164" fontId="5" fillId="21" borderId="0" xfId="0" applyNumberFormat="1" applyFont="1" applyFill="1"/>
    <xf numFmtId="0" fontId="5" fillId="21" borderId="0" xfId="0" applyFont="1" applyFill="1" applyAlignment="1">
      <alignment wrapText="1"/>
    </xf>
    <xf numFmtId="0" fontId="5" fillId="22" borderId="0" xfId="0" applyFont="1" applyFill="1" applyAlignment="1">
      <alignment wrapText="1"/>
    </xf>
    <xf numFmtId="165" fontId="22" fillId="0" borderId="0" xfId="1" applyFont="1"/>
    <xf numFmtId="0" fontId="2" fillId="0" borderId="0" xfId="0" applyFont="1"/>
    <xf numFmtId="0" fontId="0" fillId="23" borderId="0" xfId="0" applyFill="1" applyAlignment="1">
      <alignment horizontal="left" vertical="center" wrapText="1"/>
    </xf>
    <xf numFmtId="169" fontId="0" fillId="23" borderId="0" xfId="1" applyNumberFormat="1" applyFont="1" applyFill="1" applyAlignment="1">
      <alignment horizontal="left" vertical="center" wrapText="1"/>
    </xf>
    <xf numFmtId="169" fontId="0" fillId="23" borderId="0" xfId="1" applyNumberFormat="1" applyFont="1" applyFill="1" applyBorder="1" applyAlignment="1">
      <alignment horizontal="left" vertical="center" wrapText="1"/>
    </xf>
    <xf numFmtId="0" fontId="0" fillId="0" borderId="51" xfId="0" applyBorder="1"/>
    <xf numFmtId="0" fontId="0" fillId="0" borderId="0" xfId="0" applyAlignment="1">
      <alignment horizontal="center" vertical="top" wrapText="1"/>
    </xf>
    <xf numFmtId="166" fontId="0" fillId="0" borderId="0" xfId="0" applyNumberFormat="1" applyAlignment="1">
      <alignment horizontal="center" vertical="top" wrapText="1"/>
    </xf>
    <xf numFmtId="0" fontId="0" fillId="0" borderId="0" xfId="0" applyAlignment="1">
      <alignment horizontal="left" vertical="top" wrapText="1"/>
    </xf>
    <xf numFmtId="0" fontId="4" fillId="17" borderId="87" xfId="0" applyFont="1" applyFill="1" applyBorder="1" applyAlignment="1">
      <alignment horizontal="center" vertical="top"/>
    </xf>
    <xf numFmtId="0" fontId="4" fillId="17" borderId="88" xfId="0" applyFont="1" applyFill="1" applyBorder="1" applyAlignment="1">
      <alignment horizontal="left" vertical="top"/>
    </xf>
    <xf numFmtId="0" fontId="0" fillId="0" borderId="81" xfId="0" applyBorder="1" applyAlignment="1">
      <alignment horizontal="left" vertical="top" wrapText="1"/>
    </xf>
    <xf numFmtId="0" fontId="0" fillId="0" borderId="85" xfId="0" applyBorder="1" applyAlignment="1">
      <alignment horizontal="left" vertical="top" wrapText="1"/>
    </xf>
    <xf numFmtId="0" fontId="0" fillId="0" borderId="86" xfId="0" applyBorder="1" applyAlignment="1">
      <alignment horizontal="left" vertical="top" wrapText="1"/>
    </xf>
    <xf numFmtId="0" fontId="4" fillId="17" borderId="91" xfId="0" applyFont="1" applyFill="1" applyBorder="1" applyAlignment="1">
      <alignment horizontal="center" vertical="top"/>
    </xf>
    <xf numFmtId="0" fontId="5" fillId="0" borderId="92" xfId="0" applyFont="1" applyBorder="1" applyAlignment="1">
      <alignment horizontal="center" vertical="top"/>
    </xf>
    <xf numFmtId="0" fontId="6" fillId="0" borderId="0" xfId="0" applyFont="1"/>
    <xf numFmtId="0" fontId="5" fillId="0" borderId="37" xfId="0" applyFont="1" applyBorder="1" applyAlignment="1">
      <alignment horizontal="center" vertical="top"/>
    </xf>
    <xf numFmtId="166" fontId="0" fillId="0" borderId="51" xfId="0" applyNumberFormat="1" applyBorder="1" applyAlignment="1">
      <alignment horizontal="center" vertical="top" wrapText="1"/>
    </xf>
    <xf numFmtId="0" fontId="0" fillId="0" borderId="84" xfId="0" applyBorder="1" applyAlignment="1">
      <alignment horizontal="left" vertical="top" wrapText="1"/>
    </xf>
    <xf numFmtId="0" fontId="0" fillId="0" borderId="20" xfId="0" applyBorder="1" applyAlignment="1">
      <alignment vertical="center"/>
    </xf>
    <xf numFmtId="169" fontId="0" fillId="0" borderId="51" xfId="0" applyNumberFormat="1" applyBorder="1"/>
    <xf numFmtId="0" fontId="4" fillId="17" borderId="37" xfId="0" applyFont="1" applyFill="1" applyBorder="1" applyAlignment="1">
      <alignment vertical="center"/>
    </xf>
    <xf numFmtId="0" fontId="5" fillId="0" borderId="51" xfId="0" applyFont="1" applyBorder="1" applyAlignment="1">
      <alignment horizontal="center" vertical="center"/>
    </xf>
    <xf numFmtId="166" fontId="5" fillId="0" borderId="51" xfId="0" applyNumberFormat="1" applyFont="1" applyBorder="1" applyAlignment="1">
      <alignment horizontal="center" vertical="center"/>
    </xf>
    <xf numFmtId="0" fontId="5" fillId="0" borderId="51" xfId="0" applyFont="1" applyBorder="1" applyAlignment="1">
      <alignment horizontal="center" vertical="center" wrapText="1"/>
    </xf>
    <xf numFmtId="165" fontId="0" fillId="0" borderId="48" xfId="0" applyNumberFormat="1" applyBorder="1"/>
    <xf numFmtId="169" fontId="0" fillId="0" borderId="48" xfId="0" applyNumberFormat="1" applyBorder="1"/>
    <xf numFmtId="169" fontId="0" fillId="24" borderId="48" xfId="0" applyNumberFormat="1" applyFill="1" applyBorder="1"/>
    <xf numFmtId="0" fontId="0" fillId="0" borderId="60" xfId="0" applyBorder="1"/>
    <xf numFmtId="0" fontId="0" fillId="0" borderId="61" xfId="0" applyBorder="1"/>
    <xf numFmtId="165" fontId="0" fillId="24" borderId="83" xfId="0" applyNumberFormat="1" applyFill="1" applyBorder="1"/>
    <xf numFmtId="0" fontId="0" fillId="24" borderId="63" xfId="0" applyFill="1" applyBorder="1"/>
    <xf numFmtId="0" fontId="0" fillId="24" borderId="61" xfId="0" applyFill="1" applyBorder="1"/>
    <xf numFmtId="169" fontId="0" fillId="0" borderId="83" xfId="0" applyNumberFormat="1" applyBorder="1"/>
    <xf numFmtId="0" fontId="0" fillId="0" borderId="63" xfId="0" applyBorder="1"/>
    <xf numFmtId="169" fontId="0" fillId="24" borderId="66" xfId="0" applyNumberFormat="1" applyFill="1" applyBorder="1"/>
    <xf numFmtId="0" fontId="0" fillId="24" borderId="67" xfId="0" applyFill="1" applyBorder="1"/>
    <xf numFmtId="165" fontId="0" fillId="0" borderId="66" xfId="0" applyNumberFormat="1" applyBorder="1"/>
    <xf numFmtId="0" fontId="0" fillId="0" borderId="67" xfId="0" applyBorder="1"/>
    <xf numFmtId="0" fontId="1" fillId="0" borderId="68" xfId="0" applyFont="1" applyBorder="1"/>
    <xf numFmtId="165" fontId="1" fillId="0" borderId="69" xfId="0" applyNumberFormat="1" applyFont="1" applyBorder="1"/>
    <xf numFmtId="0" fontId="1" fillId="0" borderId="70" xfId="0" applyFont="1" applyBorder="1"/>
    <xf numFmtId="169" fontId="1" fillId="0" borderId="69" xfId="0" applyNumberFormat="1" applyFont="1" applyBorder="1"/>
    <xf numFmtId="165" fontId="1" fillId="0" borderId="0" xfId="0" applyNumberFormat="1" applyFont="1"/>
    <xf numFmtId="169" fontId="1" fillId="0" borderId="0" xfId="0" applyNumberFormat="1" applyFont="1"/>
    <xf numFmtId="165" fontId="16" fillId="0" borderId="0" xfId="0" applyNumberFormat="1" applyFont="1"/>
    <xf numFmtId="169" fontId="0" fillId="0" borderId="0" xfId="0" applyNumberFormat="1" applyAlignment="1">
      <alignment horizontal="center"/>
    </xf>
    <xf numFmtId="10" fontId="0" fillId="0" borderId="0" xfId="0" applyNumberFormat="1" applyAlignment="1">
      <alignment horizontal="center"/>
    </xf>
    <xf numFmtId="0" fontId="0" fillId="0" borderId="51" xfId="0" applyBorder="1" applyAlignment="1">
      <alignment wrapText="1"/>
    </xf>
    <xf numFmtId="169" fontId="0" fillId="0" borderId="51" xfId="0" applyNumberFormat="1" applyBorder="1" applyAlignment="1">
      <alignment horizontal="center"/>
    </xf>
    <xf numFmtId="165" fontId="0" fillId="0" borderId="51" xfId="0" applyNumberFormat="1" applyBorder="1" applyAlignment="1">
      <alignment horizontal="center"/>
    </xf>
    <xf numFmtId="10" fontId="0" fillId="0" borderId="73" xfId="0" applyNumberFormat="1" applyBorder="1" applyAlignment="1">
      <alignment horizontal="left"/>
    </xf>
    <xf numFmtId="10" fontId="0" fillId="0" borderId="53" xfId="0" applyNumberFormat="1" applyBorder="1" applyAlignment="1">
      <alignment horizontal="left"/>
    </xf>
    <xf numFmtId="10" fontId="0" fillId="0" borderId="54" xfId="0" applyNumberFormat="1" applyBorder="1" applyAlignment="1">
      <alignment horizontal="left"/>
    </xf>
    <xf numFmtId="0" fontId="27" fillId="0" borderId="0" xfId="0" applyFont="1"/>
    <xf numFmtId="169" fontId="28" fillId="0" borderId="0" xfId="0" applyNumberFormat="1" applyFont="1"/>
    <xf numFmtId="0" fontId="29" fillId="0" borderId="0" xfId="0" applyFont="1"/>
    <xf numFmtId="169" fontId="30" fillId="0" borderId="0" xfId="0" applyNumberFormat="1" applyFont="1"/>
    <xf numFmtId="0" fontId="4" fillId="18" borderId="37" xfId="0" applyFont="1" applyFill="1" applyBorder="1" applyAlignment="1">
      <alignment horizontal="center" vertical="center" wrapText="1"/>
    </xf>
    <xf numFmtId="0" fontId="0" fillId="0" borderId="51" xfId="0" applyBorder="1" applyAlignment="1">
      <alignment horizontal="center" vertical="center" wrapText="1"/>
    </xf>
    <xf numFmtId="0" fontId="0" fillId="0" borderId="0" xfId="0" applyAlignment="1">
      <alignment horizontal="left"/>
    </xf>
    <xf numFmtId="0" fontId="5" fillId="0" borderId="3" xfId="0" applyFont="1" applyBorder="1" applyAlignment="1">
      <alignment horizontal="left" vertical="center" wrapText="1"/>
    </xf>
    <xf numFmtId="166" fontId="28" fillId="0" borderId="0" xfId="0" applyNumberFormat="1" applyFont="1"/>
    <xf numFmtId="0" fontId="27" fillId="0" borderId="0" xfId="0" applyFont="1" applyAlignment="1">
      <alignment horizontal="left"/>
    </xf>
    <xf numFmtId="169" fontId="27" fillId="0" borderId="0" xfId="0" applyNumberFormat="1" applyFont="1"/>
    <xf numFmtId="166" fontId="31" fillId="0" borderId="0" xfId="0" applyNumberFormat="1" applyFont="1" applyAlignment="1">
      <alignment horizontal="center" vertical="center" wrapText="1"/>
    </xf>
    <xf numFmtId="169" fontId="31" fillId="0" borderId="0" xfId="0" applyNumberFormat="1" applyFont="1"/>
    <xf numFmtId="166" fontId="31" fillId="0" borderId="0" xfId="0" applyNumberFormat="1" applyFont="1"/>
    <xf numFmtId="169" fontId="0" fillId="0" borderId="84" xfId="0" applyNumberFormat="1" applyBorder="1" applyAlignment="1">
      <alignment horizontal="left"/>
    </xf>
    <xf numFmtId="165" fontId="31" fillId="0" borderId="0" xfId="0" applyNumberFormat="1" applyFont="1"/>
    <xf numFmtId="169" fontId="0" fillId="0" borderId="51" xfId="0" applyNumberFormat="1" applyBorder="1" applyAlignment="1">
      <alignment horizontal="center" vertical="center"/>
    </xf>
    <xf numFmtId="169" fontId="0" fillId="0" borderId="84" xfId="0" applyNumberForma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top"/>
    </xf>
    <xf numFmtId="165" fontId="0" fillId="0" borderId="0" xfId="0" applyNumberFormat="1" applyAlignment="1">
      <alignment horizontal="center"/>
    </xf>
    <xf numFmtId="169" fontId="0" fillId="0" borderId="0" xfId="0" applyNumberFormat="1" applyAlignment="1">
      <alignment horizontal="left"/>
    </xf>
    <xf numFmtId="166" fontId="16" fillId="0" borderId="5" xfId="0" applyNumberFormat="1" applyFont="1" applyBorder="1"/>
    <xf numFmtId="171" fontId="0" fillId="0" borderId="0" xfId="0" applyNumberFormat="1"/>
    <xf numFmtId="14" fontId="0" fillId="0" borderId="82" xfId="0" applyNumberFormat="1" applyBorder="1" applyAlignment="1">
      <alignment horizontal="center" vertical="top" wrapText="1"/>
    </xf>
    <xf numFmtId="14" fontId="0" fillId="0" borderId="1" xfId="0" applyNumberFormat="1" applyBorder="1" applyAlignment="1">
      <alignment horizontal="center" vertical="top" wrapText="1"/>
    </xf>
    <xf numFmtId="14" fontId="0" fillId="23" borderId="0" xfId="0" applyNumberFormat="1" applyFill="1" applyAlignment="1">
      <alignment horizontal="center" vertical="top" wrapText="1"/>
    </xf>
    <xf numFmtId="14" fontId="0" fillId="6" borderId="0" xfId="0" applyNumberFormat="1" applyFill="1" applyAlignment="1">
      <alignment horizontal="center" vertical="top" wrapText="1"/>
    </xf>
    <xf numFmtId="14" fontId="0" fillId="5" borderId="0" xfId="0" applyNumberFormat="1" applyFill="1" applyAlignment="1">
      <alignment horizontal="center" vertical="top" wrapText="1"/>
    </xf>
    <xf numFmtId="14" fontId="0" fillId="19" borderId="0" xfId="0" applyNumberFormat="1" applyFill="1" applyAlignment="1">
      <alignment horizontal="center" vertical="top" wrapText="1"/>
    </xf>
    <xf numFmtId="14" fontId="0" fillId="10" borderId="0" xfId="0" applyNumberFormat="1" applyFill="1" applyAlignment="1">
      <alignment horizontal="center" vertical="top"/>
    </xf>
    <xf numFmtId="14" fontId="0" fillId="0" borderId="80" xfId="0" applyNumberFormat="1" applyBorder="1" applyAlignment="1">
      <alignment horizontal="center" vertical="top" wrapText="1"/>
    </xf>
    <xf numFmtId="14" fontId="0" fillId="0" borderId="89" xfId="0" applyNumberFormat="1" applyBorder="1" applyAlignment="1">
      <alignment horizontal="center" vertical="top" wrapText="1"/>
    </xf>
    <xf numFmtId="14" fontId="0" fillId="0" borderId="90" xfId="0" applyNumberFormat="1" applyBorder="1" applyAlignment="1">
      <alignment horizontal="center" vertical="top" wrapText="1"/>
    </xf>
    <xf numFmtId="14" fontId="5" fillId="0" borderId="51" xfId="0" applyNumberFormat="1" applyFont="1" applyBorder="1" applyAlignment="1">
      <alignment horizontal="center" vertical="center"/>
    </xf>
    <xf numFmtId="14" fontId="5" fillId="0" borderId="64" xfId="0" applyNumberFormat="1" applyFont="1" applyBorder="1" applyAlignment="1">
      <alignment horizontal="center" vertical="center"/>
    </xf>
    <xf numFmtId="14" fontId="5" fillId="0" borderId="58" xfId="0" applyNumberFormat="1" applyFont="1" applyBorder="1" applyAlignment="1">
      <alignment horizontal="center" vertical="center"/>
    </xf>
    <xf numFmtId="14" fontId="0" fillId="0" borderId="58" xfId="0" applyNumberFormat="1" applyBorder="1" applyAlignment="1">
      <alignment horizontal="center" vertical="center"/>
    </xf>
    <xf numFmtId="14" fontId="0" fillId="0" borderId="65" xfId="0" applyNumberFormat="1" applyBorder="1"/>
    <xf numFmtId="14" fontId="0" fillId="0" borderId="60" xfId="0" applyNumberFormat="1" applyBorder="1"/>
    <xf numFmtId="14" fontId="0" fillId="24" borderId="62" xfId="0" applyNumberFormat="1" applyFill="1" applyBorder="1"/>
    <xf numFmtId="14" fontId="0" fillId="24" borderId="65" xfId="0" applyNumberFormat="1" applyFill="1" applyBorder="1"/>
    <xf numFmtId="14" fontId="0" fillId="24" borderId="60" xfId="0" applyNumberFormat="1" applyFill="1" applyBorder="1"/>
    <xf numFmtId="14" fontId="0" fillId="0" borderId="62" xfId="0" applyNumberFormat="1" applyBorder="1"/>
    <xf numFmtId="14" fontId="0" fillId="0" borderId="59" xfId="0" applyNumberFormat="1" applyBorder="1" applyAlignment="1">
      <alignment horizontal="center" vertical="center"/>
    </xf>
    <xf numFmtId="0" fontId="0" fillId="0" borderId="84" xfId="0" applyBorder="1" applyAlignment="1">
      <alignment horizontal="left" vertical="center" wrapText="1"/>
    </xf>
    <xf numFmtId="0" fontId="0" fillId="0" borderId="51" xfId="0" applyBorder="1" applyAlignment="1">
      <alignment horizontal="center" vertical="center"/>
    </xf>
    <xf numFmtId="0" fontId="4" fillId="17" borderId="41" xfId="0" applyFont="1" applyFill="1" applyBorder="1" applyAlignment="1">
      <alignment horizontal="left" vertical="center"/>
    </xf>
    <xf numFmtId="0" fontId="5" fillId="0" borderId="96" xfId="0" applyFont="1" applyBorder="1" applyAlignment="1">
      <alignment horizontal="left" vertical="center" wrapText="1"/>
    </xf>
    <xf numFmtId="0" fontId="5" fillId="0" borderId="97" xfId="0" applyFont="1" applyBorder="1" applyAlignment="1">
      <alignment horizontal="left" vertical="center" wrapText="1"/>
    </xf>
    <xf numFmtId="0" fontId="0" fillId="0" borderId="97" xfId="0" applyBorder="1" applyAlignment="1">
      <alignment horizontal="left" vertical="center" wrapText="1"/>
    </xf>
    <xf numFmtId="166" fontId="0" fillId="0" borderId="51" xfId="0" applyNumberFormat="1" applyBorder="1" applyAlignment="1">
      <alignment horizontal="center" vertical="center"/>
    </xf>
    <xf numFmtId="0" fontId="11" fillId="0" borderId="98" xfId="0" applyFont="1" applyBorder="1" applyAlignment="1">
      <alignment vertical="center" wrapText="1"/>
    </xf>
    <xf numFmtId="0" fontId="11" fillId="0" borderId="99" xfId="0" applyFont="1" applyBorder="1" applyAlignment="1">
      <alignment vertical="center" wrapText="1"/>
    </xf>
    <xf numFmtId="166" fontId="11" fillId="0" borderId="99" xfId="0" applyNumberFormat="1" applyFont="1" applyBorder="1" applyAlignment="1">
      <alignment vertical="center" wrapText="1"/>
    </xf>
    <xf numFmtId="168" fontId="1" fillId="0" borderId="100" xfId="0" applyNumberFormat="1" applyFont="1" applyBorder="1" applyAlignment="1">
      <alignment wrapText="1"/>
    </xf>
    <xf numFmtId="0" fontId="0" fillId="0" borderId="101" xfId="0" applyBorder="1"/>
    <xf numFmtId="0" fontId="0" fillId="0" borderId="102" xfId="0" applyBorder="1"/>
    <xf numFmtId="0" fontId="0" fillId="0" borderId="103" xfId="0" applyBorder="1"/>
    <xf numFmtId="168" fontId="16" fillId="0" borderId="37" xfId="0" applyNumberFormat="1" applyFont="1" applyBorder="1"/>
    <xf numFmtId="168" fontId="16" fillId="0" borderId="94" xfId="0" applyNumberFormat="1" applyFont="1" applyBorder="1"/>
    <xf numFmtId="168" fontId="16" fillId="0" borderId="15" xfId="0" applyNumberFormat="1" applyFont="1" applyBorder="1"/>
    <xf numFmtId="168" fontId="0" fillId="0" borderId="97" xfId="0" applyNumberFormat="1" applyBorder="1"/>
    <xf numFmtId="0" fontId="0" fillId="0" borderId="106" xfId="0" applyBorder="1"/>
    <xf numFmtId="0" fontId="0" fillId="0" borderId="107" xfId="0" applyBorder="1"/>
    <xf numFmtId="166" fontId="0" fillId="0" borderId="107" xfId="0" applyNumberFormat="1" applyBorder="1"/>
    <xf numFmtId="0" fontId="1" fillId="0" borderId="41" xfId="0" applyFont="1" applyBorder="1" applyAlignment="1">
      <alignment wrapText="1"/>
    </xf>
    <xf numFmtId="168" fontId="0" fillId="0" borderId="96" xfId="0" applyNumberFormat="1" applyBorder="1"/>
    <xf numFmtId="168" fontId="0" fillId="0" borderId="109" xfId="0" applyNumberFormat="1" applyBorder="1"/>
    <xf numFmtId="0" fontId="1" fillId="0" borderId="37" xfId="0" applyFont="1" applyBorder="1"/>
    <xf numFmtId="0" fontId="0" fillId="0" borderId="105" xfId="0" applyBorder="1"/>
    <xf numFmtId="168" fontId="16" fillId="0" borderId="93" xfId="0" applyNumberFormat="1" applyFont="1" applyBorder="1"/>
    <xf numFmtId="168" fontId="16" fillId="0" borderId="71" xfId="0" applyNumberFormat="1" applyFont="1" applyBorder="1"/>
    <xf numFmtId="168" fontId="16" fillId="0" borderId="108" xfId="0" applyNumberFormat="1" applyFont="1" applyBorder="1"/>
    <xf numFmtId="14" fontId="0" fillId="0" borderId="51" xfId="0" applyNumberFormat="1" applyBorder="1" applyAlignment="1">
      <alignment horizontal="center" wrapText="1"/>
    </xf>
    <xf numFmtId="10" fontId="5" fillId="0" borderId="3" xfId="0" applyNumberFormat="1" applyFont="1" applyBorder="1" applyAlignment="1">
      <alignment horizontal="center"/>
    </xf>
    <xf numFmtId="0" fontId="3" fillId="0" borderId="3" xfId="0" applyFont="1" applyBorder="1" applyAlignment="1">
      <alignment horizontal="center"/>
    </xf>
    <xf numFmtId="0" fontId="16" fillId="0" borderId="3" xfId="0" applyFont="1" applyBorder="1" applyAlignment="1">
      <alignment horizontal="center"/>
    </xf>
    <xf numFmtId="0" fontId="2" fillId="27" borderId="0" xfId="0" applyFont="1" applyFill="1" applyAlignment="1">
      <alignment horizontal="center" vertical="center" wrapText="1"/>
    </xf>
    <xf numFmtId="0" fontId="2" fillId="27" borderId="0" xfId="0" applyFont="1" applyFill="1" applyAlignment="1">
      <alignment horizontal="center"/>
    </xf>
    <xf numFmtId="10" fontId="5" fillId="0" borderId="0" xfId="0" applyNumberFormat="1" applyFont="1"/>
    <xf numFmtId="0" fontId="3" fillId="27" borderId="0" xfId="0" applyFont="1" applyFill="1" applyAlignment="1">
      <alignment horizontal="center" vertical="center" wrapText="1"/>
    </xf>
    <xf numFmtId="0" fontId="16" fillId="27" borderId="0" xfId="0" applyFont="1" applyFill="1" applyAlignment="1">
      <alignment horizontal="center"/>
    </xf>
    <xf numFmtId="0" fontId="5" fillId="0" borderId="102" xfId="0" applyFont="1" applyBorder="1"/>
    <xf numFmtId="0" fontId="5" fillId="0" borderId="110" xfId="0" applyFont="1" applyBorder="1" applyAlignment="1">
      <alignment horizontal="center"/>
    </xf>
    <xf numFmtId="0" fontId="5" fillId="0" borderId="111" xfId="0" applyFont="1" applyBorder="1"/>
    <xf numFmtId="0" fontId="5" fillId="0" borderId="104" xfId="0" applyFont="1" applyBorder="1" applyAlignment="1">
      <alignment horizontal="center"/>
    </xf>
    <xf numFmtId="10" fontId="5" fillId="0" borderId="104" xfId="0" applyNumberFormat="1" applyFont="1" applyBorder="1" applyAlignment="1">
      <alignment horizontal="center"/>
    </xf>
    <xf numFmtId="0" fontId="3" fillId="0" borderId="104" xfId="0" applyFont="1" applyBorder="1" applyAlignment="1">
      <alignment horizontal="center"/>
    </xf>
    <xf numFmtId="0" fontId="16" fillId="0" borderId="104" xfId="0" applyFont="1" applyBorder="1" applyAlignment="1">
      <alignment horizontal="center"/>
    </xf>
    <xf numFmtId="0" fontId="5" fillId="0" borderId="112" xfId="0" applyFont="1" applyBorder="1" applyAlignment="1">
      <alignment horizontal="center"/>
    </xf>
    <xf numFmtId="0" fontId="5" fillId="0" borderId="101" xfId="0" applyFont="1" applyBorder="1"/>
    <xf numFmtId="0" fontId="5" fillId="0" borderId="13" xfId="0" applyFont="1" applyBorder="1" applyAlignment="1">
      <alignment horizontal="center"/>
    </xf>
    <xf numFmtId="10" fontId="5" fillId="0" borderId="13" xfId="0" applyNumberFormat="1" applyFont="1" applyBorder="1" applyAlignment="1">
      <alignment horizontal="center"/>
    </xf>
    <xf numFmtId="0" fontId="3" fillId="0" borderId="13" xfId="0" applyFont="1" applyBorder="1" applyAlignment="1">
      <alignment horizontal="center"/>
    </xf>
    <xf numFmtId="0" fontId="16" fillId="0" borderId="13" xfId="0" applyFont="1" applyBorder="1" applyAlignment="1">
      <alignment horizontal="center"/>
    </xf>
    <xf numFmtId="0" fontId="5" fillId="0" borderId="113" xfId="0" applyFont="1" applyBorder="1" applyAlignment="1">
      <alignment horizontal="center"/>
    </xf>
    <xf numFmtId="0" fontId="2" fillId="26" borderId="98" xfId="0" applyFont="1" applyFill="1" applyBorder="1" applyAlignment="1">
      <alignment wrapText="1"/>
    </xf>
    <xf numFmtId="0" fontId="2" fillId="26" borderId="99" xfId="0" applyFont="1" applyFill="1" applyBorder="1" applyAlignment="1">
      <alignment wrapText="1"/>
    </xf>
    <xf numFmtId="0" fontId="2" fillId="26" borderId="114" xfId="0" applyFont="1" applyFill="1" applyBorder="1" applyAlignment="1">
      <alignment wrapText="1"/>
    </xf>
    <xf numFmtId="0" fontId="5" fillId="0" borderId="0" xfId="0" applyFont="1" applyAlignment="1">
      <alignment horizontal="left" vertical="center" wrapText="1"/>
    </xf>
    <xf numFmtId="14" fontId="5" fillId="0" borderId="0" xfId="0" applyNumberFormat="1" applyFont="1" applyAlignment="1">
      <alignment horizontal="center" vertical="top" wrapText="1"/>
    </xf>
    <xf numFmtId="169" fontId="5" fillId="0" borderId="0" xfId="1" applyNumberFormat="1" applyFont="1" applyAlignment="1">
      <alignment horizontal="left" vertical="center" wrapText="1"/>
    </xf>
    <xf numFmtId="165" fontId="5" fillId="0" borderId="0" xfId="0" applyNumberFormat="1" applyFont="1" applyAlignment="1">
      <alignment horizontal="left" vertical="center" wrapText="1"/>
    </xf>
    <xf numFmtId="14" fontId="5" fillId="0" borderId="0" xfId="0" applyNumberFormat="1" applyFont="1" applyAlignment="1">
      <alignment horizontal="center" vertical="center" wrapText="1"/>
    </xf>
    <xf numFmtId="0" fontId="9" fillId="0" borderId="0" xfId="0" applyFont="1" applyAlignment="1">
      <alignment horizontal="center"/>
    </xf>
    <xf numFmtId="49" fontId="20" fillId="11" borderId="0" xfId="0" applyNumberFormat="1" applyFont="1" applyFill="1"/>
    <xf numFmtId="49" fontId="0" fillId="10" borderId="0" xfId="0" applyNumberFormat="1" applyFill="1"/>
    <xf numFmtId="49" fontId="19" fillId="3" borderId="47" xfId="0" applyNumberFormat="1" applyFont="1" applyFill="1" applyBorder="1" applyAlignment="1">
      <alignment vertical="top"/>
    </xf>
    <xf numFmtId="49" fontId="10" fillId="8" borderId="0" xfId="0" applyNumberFormat="1" applyFont="1" applyFill="1" applyAlignment="1">
      <alignment horizontal="center" vertical="top" wrapText="1"/>
    </xf>
    <xf numFmtId="49" fontId="1" fillId="8" borderId="0" xfId="0" applyNumberFormat="1" applyFont="1" applyFill="1" applyAlignment="1">
      <alignment horizontal="center" vertical="top" wrapText="1"/>
    </xf>
    <xf numFmtId="49" fontId="10" fillId="0" borderId="0" xfId="0" applyNumberFormat="1" applyFont="1" applyAlignment="1">
      <alignment horizontal="center" vertical="top" wrapText="1"/>
    </xf>
    <xf numFmtId="49" fontId="0" fillId="0" borderId="0" xfId="0" applyNumberFormat="1" applyAlignment="1">
      <alignment vertical="top"/>
    </xf>
    <xf numFmtId="49" fontId="4" fillId="3" borderId="47" xfId="0" applyNumberFormat="1" applyFont="1" applyFill="1" applyBorder="1" applyAlignment="1">
      <alignment vertical="top"/>
    </xf>
    <xf numFmtId="49" fontId="4" fillId="3" borderId="51" xfId="0" applyNumberFormat="1" applyFont="1" applyFill="1" applyBorder="1" applyAlignment="1">
      <alignment vertical="top"/>
    </xf>
    <xf numFmtId="49" fontId="6" fillId="8" borderId="0" xfId="0" applyNumberFormat="1" applyFont="1" applyFill="1" applyAlignment="1">
      <alignment horizontal="center" vertical="top"/>
    </xf>
    <xf numFmtId="49" fontId="10" fillId="8" borderId="0" xfId="0" applyNumberFormat="1" applyFont="1" applyFill="1" applyAlignment="1">
      <alignment horizontal="center" vertical="top"/>
    </xf>
    <xf numFmtId="0" fontId="14" fillId="0" borderId="64" xfId="0" applyFont="1" applyBorder="1"/>
    <xf numFmtId="0" fontId="14" fillId="0" borderId="96" xfId="0" applyFont="1" applyBorder="1"/>
    <xf numFmtId="0" fontId="14" fillId="0" borderId="58" xfId="0" applyFont="1" applyBorder="1"/>
    <xf numFmtId="0" fontId="14" fillId="0" borderId="97" xfId="0" applyFont="1" applyBorder="1"/>
    <xf numFmtId="0" fontId="14" fillId="0" borderId="59" xfId="0" applyFont="1" applyBorder="1"/>
    <xf numFmtId="0" fontId="14" fillId="0" borderId="109" xfId="0" applyFont="1" applyBorder="1"/>
    <xf numFmtId="165" fontId="14" fillId="0" borderId="96" xfId="0" applyNumberFormat="1" applyFont="1" applyBorder="1"/>
    <xf numFmtId="165" fontId="14" fillId="0" borderId="97" xfId="0" applyNumberFormat="1" applyFont="1" applyBorder="1"/>
    <xf numFmtId="165" fontId="14" fillId="0" borderId="109" xfId="0" applyNumberFormat="1" applyFont="1" applyBorder="1"/>
    <xf numFmtId="0" fontId="11" fillId="24" borderId="37" xfId="0" applyFont="1" applyFill="1" applyBorder="1" applyAlignment="1">
      <alignment vertical="center"/>
    </xf>
    <xf numFmtId="0" fontId="11" fillId="24" borderId="41" xfId="0" applyFont="1" applyFill="1" applyBorder="1" applyAlignment="1">
      <alignment vertical="center"/>
    </xf>
    <xf numFmtId="165" fontId="11" fillId="24" borderId="41" xfId="0" applyNumberFormat="1" applyFont="1" applyFill="1" applyBorder="1" applyAlignment="1">
      <alignment vertical="center" wrapText="1"/>
    </xf>
    <xf numFmtId="0" fontId="1" fillId="0" borderId="95" xfId="0" applyFont="1" applyBorder="1"/>
    <xf numFmtId="0" fontId="1" fillId="0" borderId="40" xfId="0" applyFont="1" applyBorder="1"/>
    <xf numFmtId="0" fontId="1" fillId="0" borderId="41" xfId="0" applyFont="1" applyBorder="1"/>
    <xf numFmtId="0" fontId="2" fillId="2" borderId="3" xfId="0" applyFont="1" applyFill="1" applyBorder="1"/>
    <xf numFmtId="0" fontId="3" fillId="0" borderId="0" xfId="0" applyFont="1"/>
    <xf numFmtId="14" fontId="0" fillId="10" borderId="60" xfId="0" applyNumberFormat="1" applyFill="1" applyBorder="1"/>
    <xf numFmtId="165" fontId="0" fillId="10" borderId="48" xfId="0" applyNumberFormat="1" applyFill="1" applyBorder="1"/>
    <xf numFmtId="0" fontId="0" fillId="10" borderId="61" xfId="0" applyFill="1" applyBorder="1"/>
    <xf numFmtId="169" fontId="0" fillId="10" borderId="48" xfId="0" applyNumberFormat="1" applyFill="1" applyBorder="1"/>
    <xf numFmtId="0" fontId="5" fillId="0" borderId="0" xfId="0" applyFont="1" applyAlignment="1">
      <alignment horizontal="center"/>
    </xf>
    <xf numFmtId="169" fontId="5" fillId="0" borderId="0" xfId="0" applyNumberFormat="1" applyFont="1" applyAlignment="1">
      <alignment horizontal="center"/>
    </xf>
    <xf numFmtId="0" fontId="4" fillId="18" borderId="115" xfId="0" applyFont="1" applyFill="1" applyBorder="1" applyAlignment="1">
      <alignment horizontal="center" vertical="center" wrapText="1"/>
    </xf>
    <xf numFmtId="169" fontId="4" fillId="18" borderId="116" xfId="0" applyNumberFormat="1" applyFont="1" applyFill="1" applyBorder="1" applyAlignment="1">
      <alignment wrapText="1"/>
    </xf>
    <xf numFmtId="0" fontId="4" fillId="18" borderId="116" xfId="0" applyFont="1" applyFill="1" applyBorder="1" applyAlignment="1">
      <alignment wrapText="1"/>
    </xf>
    <xf numFmtId="169" fontId="4" fillId="18" borderId="117" xfId="0" applyNumberFormat="1" applyFont="1" applyFill="1" applyBorder="1" applyAlignment="1">
      <alignment wrapText="1"/>
    </xf>
    <xf numFmtId="0" fontId="0" fillId="0" borderId="118" xfId="0" applyBorder="1" applyAlignment="1">
      <alignment horizontal="center" vertical="center" wrapText="1"/>
    </xf>
    <xf numFmtId="169" fontId="0" fillId="0" borderId="119" xfId="0" applyNumberFormat="1" applyBorder="1" applyAlignment="1">
      <alignment horizontal="center"/>
    </xf>
    <xf numFmtId="169" fontId="0" fillId="0" borderId="5" xfId="0" applyNumberFormat="1" applyBorder="1" applyAlignment="1">
      <alignment horizontal="center"/>
    </xf>
    <xf numFmtId="0" fontId="1" fillId="0" borderId="123" xfId="0" applyFont="1" applyBorder="1" applyAlignment="1">
      <alignment horizontal="left"/>
    </xf>
    <xf numFmtId="166" fontId="0" fillId="0" borderId="124" xfId="0" applyNumberFormat="1" applyBorder="1"/>
    <xf numFmtId="0" fontId="0" fillId="0" borderId="125" xfId="0" applyBorder="1"/>
    <xf numFmtId="166" fontId="0" fillId="0" borderId="126" xfId="0" applyNumberFormat="1" applyBorder="1"/>
    <xf numFmtId="0" fontId="0" fillId="0" borderId="123" xfId="0" applyBorder="1"/>
    <xf numFmtId="0" fontId="0" fillId="0" borderId="127" xfId="0" applyBorder="1"/>
    <xf numFmtId="0" fontId="1" fillId="0" borderId="123" xfId="0" applyFont="1" applyBorder="1"/>
    <xf numFmtId="166" fontId="1" fillId="0" borderId="124" xfId="0" applyNumberFormat="1" applyFont="1" applyBorder="1"/>
    <xf numFmtId="0" fontId="1" fillId="0" borderId="127" xfId="0" applyFont="1" applyBorder="1"/>
    <xf numFmtId="166" fontId="1" fillId="0" borderId="0" xfId="0" applyNumberFormat="1" applyFont="1"/>
    <xf numFmtId="0" fontId="0" fillId="0" borderId="128" xfId="0" applyBorder="1"/>
    <xf numFmtId="0" fontId="0" fillId="0" borderId="129" xfId="0" applyBorder="1"/>
    <xf numFmtId="0" fontId="0" fillId="0" borderId="130" xfId="0" applyBorder="1"/>
    <xf numFmtId="0" fontId="6" fillId="0" borderId="131" xfId="0" applyFont="1" applyBorder="1" applyAlignment="1">
      <alignment horizontal="center" vertical="center" wrapText="1"/>
    </xf>
    <xf numFmtId="0" fontId="0" fillId="0" borderId="71" xfId="0" applyBorder="1" applyAlignment="1">
      <alignment horizontal="left" wrapText="1"/>
    </xf>
    <xf numFmtId="169" fontId="0" fillId="0" borderId="84" xfId="0" applyNumberFormat="1" applyBorder="1" applyAlignment="1">
      <alignment horizontal="left" wrapText="1"/>
    </xf>
    <xf numFmtId="0" fontId="0" fillId="0" borderId="51" xfId="0" applyBorder="1" applyAlignment="1">
      <alignment vertical="center" wrapText="1"/>
    </xf>
    <xf numFmtId="165" fontId="0" fillId="0" borderId="51" xfId="0" applyNumberFormat="1" applyBorder="1" applyAlignment="1">
      <alignment horizontal="center" vertical="center"/>
    </xf>
    <xf numFmtId="169" fontId="0" fillId="0" borderId="84" xfId="0" applyNumberFormat="1" applyBorder="1" applyAlignment="1">
      <alignment horizontal="center" wrapText="1"/>
    </xf>
    <xf numFmtId="165" fontId="11" fillId="24" borderId="40" xfId="0" applyNumberFormat="1" applyFont="1" applyFill="1" applyBorder="1" applyAlignment="1">
      <alignment vertical="center" wrapText="1"/>
    </xf>
    <xf numFmtId="165" fontId="14" fillId="0" borderId="134" xfId="0" applyNumberFormat="1" applyFont="1" applyBorder="1"/>
    <xf numFmtId="165" fontId="14" fillId="0" borderId="135" xfId="0" applyNumberFormat="1" applyFont="1" applyBorder="1"/>
    <xf numFmtId="165" fontId="14" fillId="0" borderId="136" xfId="0" applyNumberFormat="1" applyFont="1" applyBorder="1"/>
    <xf numFmtId="165" fontId="14" fillId="0" borderId="13" xfId="0" applyNumberFormat="1" applyFont="1" applyBorder="1"/>
    <xf numFmtId="165" fontId="11" fillId="24" borderId="25" xfId="0" applyNumberFormat="1" applyFont="1" applyFill="1" applyBorder="1" applyAlignment="1">
      <alignment vertical="center" wrapText="1"/>
    </xf>
    <xf numFmtId="165" fontId="14" fillId="0" borderId="3" xfId="0" applyNumberFormat="1" applyFont="1" applyBorder="1"/>
    <xf numFmtId="165" fontId="14" fillId="0" borderId="3" xfId="0" applyNumberFormat="1" applyFont="1" applyBorder="1" applyAlignment="1">
      <alignment wrapText="1"/>
    </xf>
    <xf numFmtId="165" fontId="14" fillId="0" borderId="97" xfId="0" applyNumberFormat="1" applyFont="1" applyBorder="1" applyAlignment="1">
      <alignment horizontal="center" vertical="center"/>
    </xf>
    <xf numFmtId="165" fontId="14" fillId="0" borderId="135" xfId="0" applyNumberFormat="1" applyFont="1" applyBorder="1" applyAlignment="1">
      <alignment horizontal="center" vertical="center"/>
    </xf>
    <xf numFmtId="0" fontId="14" fillId="0" borderId="58" xfId="0" applyFont="1" applyBorder="1" applyAlignment="1">
      <alignment horizontal="left" vertical="center" wrapText="1"/>
    </xf>
    <xf numFmtId="0" fontId="14" fillId="0" borderId="97" xfId="0" applyFont="1" applyBorder="1" applyAlignment="1">
      <alignment horizontal="right" vertical="center"/>
    </xf>
    <xf numFmtId="14" fontId="0" fillId="0" borderId="55" xfId="0" applyNumberFormat="1" applyBorder="1" applyAlignment="1">
      <alignment horizontal="center" vertical="top" wrapText="1"/>
    </xf>
    <xf numFmtId="0" fontId="5" fillId="0" borderId="55" xfId="0" applyFont="1" applyBorder="1" applyAlignment="1">
      <alignment horizontal="center" vertical="top"/>
    </xf>
    <xf numFmtId="0" fontId="5" fillId="0" borderId="76" xfId="0" applyFont="1" applyBorder="1" applyAlignment="1">
      <alignment horizontal="center" vertical="top"/>
    </xf>
    <xf numFmtId="0" fontId="0" fillId="0" borderId="74" xfId="0" applyBorder="1" applyAlignment="1">
      <alignment horizontal="center" vertical="top"/>
    </xf>
    <xf numFmtId="0" fontId="0" fillId="0" borderId="75" xfId="0" applyBorder="1" applyAlignment="1">
      <alignment horizontal="center" vertical="top"/>
    </xf>
    <xf numFmtId="0" fontId="4" fillId="17" borderId="120" xfId="0" applyFont="1" applyFill="1" applyBorder="1" applyAlignment="1">
      <alignment horizontal="center" vertical="top"/>
    </xf>
    <xf numFmtId="14" fontId="0" fillId="0" borderId="3" xfId="0" applyNumberFormat="1" applyBorder="1" applyAlignment="1">
      <alignment horizontal="center" vertical="top" wrapText="1"/>
    </xf>
    <xf numFmtId="0" fontId="0" fillId="0" borderId="37" xfId="0" applyBorder="1" applyAlignment="1">
      <alignment horizontal="left" wrapText="1"/>
    </xf>
    <xf numFmtId="0" fontId="0" fillId="0" borderId="3" xfId="0" applyBorder="1" applyAlignment="1">
      <alignment wrapText="1"/>
    </xf>
    <xf numFmtId="0" fontId="1" fillId="6" borderId="3" xfId="0" applyFont="1" applyFill="1" applyBorder="1"/>
    <xf numFmtId="165" fontId="1" fillId="6" borderId="3" xfId="0" applyNumberFormat="1" applyFont="1" applyFill="1" applyBorder="1"/>
    <xf numFmtId="0" fontId="0" fillId="0" borderId="3" xfId="0" applyBorder="1" applyAlignment="1">
      <alignment horizontal="left" vertical="center" wrapText="1"/>
    </xf>
    <xf numFmtId="0" fontId="33" fillId="8" borderId="16" xfId="0" applyFont="1" applyFill="1" applyBorder="1" applyAlignment="1">
      <alignment horizontal="center" vertical="top" wrapText="1"/>
    </xf>
    <xf numFmtId="0" fontId="24" fillId="0" borderId="0" xfId="2"/>
    <xf numFmtId="0" fontId="1" fillId="0" borderId="0" xfId="0" applyFont="1" applyFill="1" applyAlignment="1">
      <alignment vertical="center" wrapText="1"/>
    </xf>
    <xf numFmtId="0" fontId="10" fillId="0" borderId="0" xfId="0" applyFont="1" applyFill="1" applyAlignment="1">
      <alignment horizontal="center" vertical="center" wrapText="1"/>
    </xf>
    <xf numFmtId="0" fontId="32" fillId="0" borderId="0" xfId="0" applyFont="1" applyFill="1" applyAlignment="1">
      <alignment horizontal="center" vertical="center" wrapText="1"/>
    </xf>
    <xf numFmtId="0" fontId="4" fillId="0" borderId="0" xfId="0" applyFont="1" applyFill="1" applyBorder="1"/>
    <xf numFmtId="0" fontId="0" fillId="0" borderId="0" xfId="0" applyFill="1" applyBorder="1" applyAlignment="1">
      <alignment horizontal="left" wrapText="1"/>
    </xf>
    <xf numFmtId="0" fontId="0" fillId="0" borderId="0" xfId="0" applyFill="1" applyBorder="1"/>
    <xf numFmtId="0" fontId="0" fillId="0" borderId="0" xfId="0" applyFill="1"/>
    <xf numFmtId="0" fontId="6" fillId="0" borderId="0" xfId="0" applyFont="1" applyFill="1" applyAlignment="1">
      <alignment horizontal="center" vertical="center"/>
    </xf>
    <xf numFmtId="0" fontId="27" fillId="0" borderId="0" xfId="0" applyFont="1" applyFill="1"/>
    <xf numFmtId="0" fontId="4" fillId="0" borderId="0" xfId="0" applyFont="1" applyFill="1" applyBorder="1" applyAlignment="1">
      <alignment horizontal="left" vertical="top"/>
    </xf>
    <xf numFmtId="0" fontId="0" fillId="0" borderId="0" xfId="0" applyFill="1" applyBorder="1" applyAlignment="1">
      <alignment horizontal="left" vertical="top" wrapText="1"/>
    </xf>
    <xf numFmtId="0" fontId="34" fillId="0" borderId="0" xfId="2" applyFont="1" applyFill="1" applyAlignment="1">
      <alignment horizontal="center" vertical="center"/>
    </xf>
    <xf numFmtId="169" fontId="4" fillId="0" borderId="0" xfId="0" applyNumberFormat="1" applyFont="1" applyFill="1" applyBorder="1" applyAlignment="1">
      <alignment wrapText="1"/>
    </xf>
    <xf numFmtId="169" fontId="0" fillId="0" borderId="0" xfId="0" applyNumberFormat="1" applyFill="1" applyBorder="1" applyAlignment="1">
      <alignment horizontal="left" wrapText="1"/>
    </xf>
    <xf numFmtId="169" fontId="0" fillId="0" borderId="0" xfId="0" applyNumberFormat="1" applyFill="1" applyAlignment="1">
      <alignment horizontal="left"/>
    </xf>
    <xf numFmtId="0" fontId="24" fillId="0" borderId="0" xfId="2" applyFill="1" applyBorder="1"/>
    <xf numFmtId="0" fontId="24" fillId="0" borderId="0" xfId="2" applyAlignment="1">
      <alignment wrapText="1"/>
    </xf>
    <xf numFmtId="0" fontId="24" fillId="0" borderId="0" xfId="2" applyFill="1" applyBorder="1" applyAlignment="1">
      <alignment horizontal="left" vertical="top" wrapText="1"/>
    </xf>
    <xf numFmtId="0" fontId="0" fillId="0" borderId="15" xfId="0" applyBorder="1"/>
    <xf numFmtId="0" fontId="0" fillId="0" borderId="93" xfId="0" applyBorder="1" applyAlignment="1"/>
    <xf numFmtId="0" fontId="0" fillId="0" borderId="1" xfId="0" applyBorder="1" applyAlignment="1"/>
    <xf numFmtId="0" fontId="0" fillId="0" borderId="137" xfId="0" applyBorder="1" applyAlignment="1"/>
    <xf numFmtId="0" fontId="24" fillId="0" borderId="20" xfId="2" applyBorder="1" applyAlignment="1">
      <alignment wrapText="1"/>
    </xf>
    <xf numFmtId="0" fontId="24" fillId="0" borderId="20" xfId="2" applyBorder="1"/>
    <xf numFmtId="0" fontId="36" fillId="0" borderId="3" xfId="0" applyFont="1" applyBorder="1"/>
    <xf numFmtId="166" fontId="36" fillId="0" borderId="3" xfId="0" applyNumberFormat="1" applyFont="1" applyBorder="1"/>
    <xf numFmtId="167" fontId="36" fillId="0" borderId="3" xfId="0" applyNumberFormat="1" applyFont="1" applyBorder="1"/>
    <xf numFmtId="0" fontId="2" fillId="0" borderId="0" xfId="0" applyFont="1" applyAlignment="1">
      <alignment horizontal="center"/>
    </xf>
    <xf numFmtId="0" fontId="0" fillId="0" borderId="0" xfId="0" applyAlignment="1">
      <alignment horizontal="center"/>
    </xf>
    <xf numFmtId="14" fontId="0" fillId="0" borderId="0" xfId="0" applyNumberFormat="1" applyAlignment="1">
      <alignment horizontal="center" vertical="top" wrapText="1"/>
    </xf>
    <xf numFmtId="0" fontId="0" fillId="0" borderId="3" xfId="0" applyBorder="1" applyAlignment="1">
      <alignment horizontal="left"/>
    </xf>
    <xf numFmtId="0" fontId="23" fillId="20" borderId="0" xfId="0" applyFont="1" applyFill="1" applyAlignment="1">
      <alignment horizontal="center" vertical="center"/>
    </xf>
    <xf numFmtId="0" fontId="0" fillId="0" borderId="0" xfId="0" applyAlignment="1">
      <alignment horizontal="left" vertical="center" wrapText="1"/>
    </xf>
    <xf numFmtId="0" fontId="2" fillId="0" borderId="0" xfId="0" applyFont="1" applyAlignment="1">
      <alignment horizontal="center"/>
    </xf>
    <xf numFmtId="0" fontId="0" fillId="0" borderId="0" xfId="0" applyAlignment="1">
      <alignment horizontal="center"/>
    </xf>
    <xf numFmtId="166" fontId="22" fillId="0" borderId="0" xfId="0" applyNumberFormat="1" applyFont="1" applyAlignment="1">
      <alignment horizontal="right" vertical="top"/>
    </xf>
    <xf numFmtId="0" fontId="22" fillId="0" borderId="0" xfId="0" applyFont="1" applyAlignment="1">
      <alignment horizontal="right" vertical="top"/>
    </xf>
    <xf numFmtId="0" fontId="0" fillId="0" borderId="60" xfId="0" applyBorder="1" applyAlignment="1">
      <alignment horizontal="left"/>
    </xf>
    <xf numFmtId="0" fontId="0" fillId="0" borderId="48" xfId="0" applyBorder="1" applyAlignment="1">
      <alignment horizontal="left"/>
    </xf>
    <xf numFmtId="0" fontId="0" fillId="0" borderId="61" xfId="0" applyBorder="1" applyAlignment="1">
      <alignment horizontal="left"/>
    </xf>
    <xf numFmtId="0" fontId="0" fillId="0" borderId="62" xfId="0" applyBorder="1" applyAlignment="1">
      <alignment horizontal="left"/>
    </xf>
    <xf numFmtId="0" fontId="0" fillId="0" borderId="83" xfId="0" applyBorder="1" applyAlignment="1">
      <alignment horizontal="left"/>
    </xf>
    <xf numFmtId="0" fontId="0" fillId="0" borderId="63" xfId="0" applyBorder="1" applyAlignment="1">
      <alignment horizontal="left"/>
    </xf>
    <xf numFmtId="0" fontId="0" fillId="0" borderId="65" xfId="0" applyBorder="1" applyAlignment="1">
      <alignment horizontal="left" vertical="top"/>
    </xf>
    <xf numFmtId="0" fontId="0" fillId="0" borderId="66" xfId="0" applyBorder="1" applyAlignment="1">
      <alignment horizontal="left" vertical="top"/>
    </xf>
    <xf numFmtId="0" fontId="0" fillId="0" borderId="67" xfId="0" applyBorder="1" applyAlignment="1">
      <alignment horizontal="left" vertical="top"/>
    </xf>
    <xf numFmtId="171" fontId="26" fillId="0" borderId="132" xfId="0" applyNumberFormat="1" applyFont="1" applyBorder="1" applyAlignment="1">
      <alignment horizontal="center" vertical="center" wrapText="1"/>
    </xf>
    <xf numFmtId="171" fontId="26" fillId="0" borderId="133" xfId="0" applyNumberFormat="1" applyFont="1" applyBorder="1" applyAlignment="1">
      <alignment horizontal="center" vertical="center" wrapText="1"/>
    </xf>
    <xf numFmtId="0" fontId="10" fillId="12" borderId="0" xfId="0" applyFont="1" applyFill="1" applyAlignment="1">
      <alignment horizontal="center" vertical="center" wrapText="1"/>
    </xf>
    <xf numFmtId="0" fontId="32" fillId="12" borderId="0" xfId="0" applyFont="1" applyFill="1" applyAlignment="1">
      <alignment horizontal="center" vertical="center" wrapText="1"/>
    </xf>
    <xf numFmtId="0" fontId="6" fillId="12" borderId="0" xfId="0" applyFont="1" applyFill="1" applyAlignment="1">
      <alignment horizontal="center" vertical="center"/>
    </xf>
    <xf numFmtId="0" fontId="10" fillId="12" borderId="0" xfId="0" applyFont="1" applyFill="1" applyAlignment="1">
      <alignment horizontal="center"/>
    </xf>
    <xf numFmtId="0" fontId="9" fillId="12" borderId="0" xfId="0" applyFont="1" applyFill="1" applyAlignment="1">
      <alignment horizontal="center" vertical="center"/>
    </xf>
    <xf numFmtId="14" fontId="0" fillId="0" borderId="120" xfId="0" applyNumberFormat="1" applyBorder="1" applyAlignment="1">
      <alignment horizontal="center" vertical="top" wrapText="1"/>
    </xf>
    <xf numFmtId="14" fontId="0" fillId="0" borderId="121" xfId="0" applyNumberFormat="1" applyBorder="1" applyAlignment="1">
      <alignment horizontal="center" vertical="top" wrapText="1"/>
    </xf>
    <xf numFmtId="14" fontId="0" fillId="0" borderId="122" xfId="0" applyNumberFormat="1" applyBorder="1" applyAlignment="1">
      <alignment horizontal="center" vertical="top" wrapText="1"/>
    </xf>
    <xf numFmtId="14" fontId="0" fillId="0" borderId="10" xfId="0" applyNumberFormat="1" applyBorder="1" applyAlignment="1">
      <alignment horizontal="center" vertical="top" wrapText="1"/>
    </xf>
    <xf numFmtId="14" fontId="0" fillId="0" borderId="0" xfId="0" applyNumberFormat="1" applyAlignment="1">
      <alignment horizontal="center" vertical="top" wrapText="1"/>
    </xf>
    <xf numFmtId="14" fontId="0" fillId="0" borderId="11" xfId="0" applyNumberFormat="1" applyBorder="1" applyAlignment="1">
      <alignment horizontal="center" vertical="top" wrapText="1"/>
    </xf>
    <xf numFmtId="14" fontId="0" fillId="0" borderId="4" xfId="0" applyNumberFormat="1" applyBorder="1" applyAlignment="1">
      <alignment horizontal="center" vertical="top" wrapText="1"/>
    </xf>
    <xf numFmtId="14" fontId="0" fillId="0" borderId="35" xfId="0" applyNumberFormat="1" applyBorder="1" applyAlignment="1">
      <alignment horizontal="center" vertical="top" wrapText="1"/>
    </xf>
    <xf numFmtId="14" fontId="0" fillId="0" borderId="5" xfId="0" applyNumberFormat="1" applyBorder="1" applyAlignment="1">
      <alignment horizontal="center" vertical="top" wrapText="1"/>
    </xf>
    <xf numFmtId="0" fontId="6" fillId="12" borderId="0" xfId="0" applyFont="1" applyFill="1" applyAlignment="1">
      <alignment horizontal="center" vertical="center" wrapText="1"/>
    </xf>
    <xf numFmtId="0" fontId="34" fillId="12" borderId="0" xfId="2" applyFont="1" applyFill="1" applyAlignment="1">
      <alignment horizontal="center" vertical="center"/>
    </xf>
    <xf numFmtId="0" fontId="34" fillId="12" borderId="0" xfId="2" applyFont="1" applyFill="1" applyAlignment="1">
      <alignment horizontal="center" vertical="center" wrapText="1"/>
    </xf>
    <xf numFmtId="0" fontId="34" fillId="12" borderId="0" xfId="2" applyFont="1" applyFill="1" applyAlignment="1">
      <alignment horizontal="center"/>
    </xf>
    <xf numFmtId="0" fontId="9" fillId="12" borderId="0" xfId="0" applyFont="1" applyFill="1" applyAlignment="1">
      <alignment horizontal="center"/>
    </xf>
    <xf numFmtId="0" fontId="3" fillId="0" borderId="120" xfId="0" applyFont="1" applyBorder="1" applyAlignment="1">
      <alignment horizontal="center"/>
    </xf>
    <xf numFmtId="0" fontId="3" fillId="0" borderId="121" xfId="0" applyFont="1" applyBorder="1" applyAlignment="1">
      <alignment horizontal="center"/>
    </xf>
    <xf numFmtId="0" fontId="3" fillId="0" borderId="122" xfId="0" applyFont="1" applyBorder="1" applyAlignment="1">
      <alignment horizontal="center"/>
    </xf>
    <xf numFmtId="0" fontId="0" fillId="0" borderId="13" xfId="0" applyBorder="1" applyAlignment="1">
      <alignment horizontal="left"/>
    </xf>
    <xf numFmtId="0" fontId="0" fillId="0" borderId="3" xfId="0" applyBorder="1" applyAlignment="1">
      <alignment horizontal="left"/>
    </xf>
    <xf numFmtId="0" fontId="0" fillId="0" borderId="3" xfId="0" applyBorder="1" applyAlignment="1">
      <alignment horizontal="left" wrapText="1"/>
    </xf>
    <xf numFmtId="0" fontId="0" fillId="0" borderId="15" xfId="0" applyBorder="1" applyAlignment="1">
      <alignment horizontal="left"/>
    </xf>
    <xf numFmtId="0" fontId="0" fillId="0" borderId="30" xfId="0" applyBorder="1" applyAlignment="1">
      <alignment horizontal="left"/>
    </xf>
    <xf numFmtId="0" fontId="0" fillId="0" borderId="14" xfId="0" applyBorder="1" applyAlignment="1">
      <alignment horizontal="left"/>
    </xf>
    <xf numFmtId="0" fontId="1" fillId="6" borderId="15" xfId="0" applyFont="1" applyFill="1" applyBorder="1" applyAlignment="1">
      <alignment horizontal="center"/>
    </xf>
    <xf numFmtId="0" fontId="1" fillId="6" borderId="30" xfId="0" applyFont="1" applyFill="1" applyBorder="1" applyAlignment="1">
      <alignment horizontal="center"/>
    </xf>
    <xf numFmtId="0" fontId="1" fillId="6" borderId="14" xfId="0" applyFont="1" applyFill="1" applyBorder="1" applyAlignment="1">
      <alignment horizontal="center"/>
    </xf>
    <xf numFmtId="0" fontId="0" fillId="8" borderId="36" xfId="0" applyFill="1" applyBorder="1" applyAlignment="1">
      <alignment horizontal="center"/>
    </xf>
    <xf numFmtId="0" fontId="0" fillId="8" borderId="0" xfId="0" applyFill="1" applyAlignment="1">
      <alignment horizontal="center"/>
    </xf>
    <xf numFmtId="0" fontId="35" fillId="12" borderId="0" xfId="2" applyFont="1" applyFill="1" applyAlignment="1">
      <alignment horizontal="center"/>
    </xf>
    <xf numFmtId="0" fontId="21" fillId="11" borderId="0" xfId="0" applyFont="1" applyFill="1" applyAlignment="1">
      <alignment horizontal="center" vertical="center"/>
    </xf>
    <xf numFmtId="0" fontId="9" fillId="11" borderId="0" xfId="0" applyFont="1" applyFill="1" applyAlignment="1">
      <alignment horizontal="center" vertical="center"/>
    </xf>
    <xf numFmtId="0" fontId="34" fillId="25" borderId="0" xfId="2" applyFont="1" applyFill="1" applyAlignment="1">
      <alignment horizontal="center" vertical="center"/>
    </xf>
    <xf numFmtId="0" fontId="1" fillId="0" borderId="4" xfId="0" applyFont="1" applyBorder="1" applyAlignment="1">
      <alignment horizontal="center"/>
    </xf>
    <xf numFmtId="0" fontId="1" fillId="0" borderId="35" xfId="0" applyFont="1" applyBorder="1" applyAlignment="1">
      <alignment horizontal="center"/>
    </xf>
    <xf numFmtId="0" fontId="1" fillId="0" borderId="6" xfId="0" applyFont="1" applyBorder="1" applyAlignment="1">
      <alignment horizontal="center"/>
    </xf>
    <xf numFmtId="0" fontId="1" fillId="0" borderId="24" xfId="0" applyFont="1" applyBorder="1" applyAlignment="1">
      <alignment horizontal="center"/>
    </xf>
    <xf numFmtId="0" fontId="1" fillId="0" borderId="7" xfId="0" applyFont="1" applyBorder="1" applyAlignment="1">
      <alignment horizontal="center"/>
    </xf>
    <xf numFmtId="0" fontId="1" fillId="16" borderId="0" xfId="0" applyFont="1" applyFill="1" applyAlignment="1">
      <alignment horizontal="center"/>
    </xf>
    <xf numFmtId="0" fontId="1" fillId="13" borderId="0" xfId="0" applyFont="1" applyFill="1" applyAlignment="1">
      <alignment horizontal="center"/>
    </xf>
    <xf numFmtId="0" fontId="1" fillId="14" borderId="0" xfId="0" applyFont="1" applyFill="1" applyAlignment="1">
      <alignment horizontal="center"/>
    </xf>
    <xf numFmtId="0" fontId="1" fillId="15" borderId="0" xfId="0" applyFont="1" applyFill="1" applyAlignment="1">
      <alignment horizontal="center"/>
    </xf>
    <xf numFmtId="166" fontId="36" fillId="0" borderId="3" xfId="0" applyNumberFormat="1" applyFont="1" applyBorder="1" applyAlignment="1">
      <alignment horizontal="left" vertical="center"/>
    </xf>
    <xf numFmtId="166" fontId="36" fillId="0" borderId="3" xfId="0" applyNumberFormat="1" applyFont="1" applyBorder="1" applyAlignment="1">
      <alignment horizontal="left"/>
    </xf>
    <xf numFmtId="166" fontId="36" fillId="0" borderId="15" xfId="0" applyNumberFormat="1" applyFont="1" applyBorder="1" applyAlignment="1">
      <alignment horizontal="left"/>
    </xf>
    <xf numFmtId="166" fontId="36" fillId="0" borderId="30" xfId="0" applyNumberFormat="1" applyFont="1" applyBorder="1" applyAlignment="1">
      <alignment horizontal="left"/>
    </xf>
    <xf numFmtId="166" fontId="36" fillId="0" borderId="14" xfId="0" applyNumberFormat="1" applyFont="1" applyBorder="1" applyAlignment="1">
      <alignment horizontal="left"/>
    </xf>
    <xf numFmtId="166" fontId="36" fillId="0" borderId="15" xfId="0" applyNumberFormat="1" applyFont="1" applyBorder="1" applyAlignment="1">
      <alignment horizontal="left" wrapText="1"/>
    </xf>
    <xf numFmtId="166" fontId="36" fillId="0" borderId="30" xfId="0" applyNumberFormat="1" applyFont="1" applyBorder="1" applyAlignment="1">
      <alignment horizontal="left" wrapText="1"/>
    </xf>
    <xf numFmtId="166" fontId="36" fillId="0" borderId="14" xfId="0" applyNumberFormat="1" applyFont="1" applyBorder="1" applyAlignment="1">
      <alignment horizontal="left" wrapText="1"/>
    </xf>
    <xf numFmtId="166" fontId="36" fillId="0" borderId="15" xfId="0" applyNumberFormat="1" applyFont="1" applyBorder="1" applyAlignment="1">
      <alignment horizontal="left" vertical="center"/>
    </xf>
    <xf numFmtId="166" fontId="36" fillId="0" borderId="30" xfId="0" applyNumberFormat="1" applyFont="1" applyBorder="1" applyAlignment="1">
      <alignment horizontal="left" vertical="center"/>
    </xf>
    <xf numFmtId="166" fontId="36" fillId="0" borderId="14" xfId="0" applyNumberFormat="1" applyFont="1" applyBorder="1" applyAlignment="1">
      <alignment horizontal="left" vertical="center"/>
    </xf>
    <xf numFmtId="0" fontId="23" fillId="20" borderId="0" xfId="0" applyFont="1" applyFill="1" applyAlignment="1">
      <alignment horizontal="center" vertical="center"/>
    </xf>
    <xf numFmtId="0" fontId="5" fillId="0" borderId="0" xfId="0" applyFont="1" applyAlignment="1"/>
    <xf numFmtId="0" fontId="27" fillId="12" borderId="0" xfId="0" applyFont="1" applyFill="1" applyAlignment="1">
      <alignment horizontal="center"/>
    </xf>
    <xf numFmtId="0" fontId="6" fillId="12" borderId="0" xfId="0" applyFont="1" applyFill="1" applyAlignment="1">
      <alignment horizontal="center"/>
    </xf>
    <xf numFmtId="0" fontId="6" fillId="0" borderId="0" xfId="0" applyFont="1" applyAlignment="1">
      <alignment horizontal="center"/>
    </xf>
    <xf numFmtId="0" fontId="6" fillId="0" borderId="0" xfId="0" applyFont="1" applyAlignment="1">
      <alignment horizontal="center" vertical="center"/>
    </xf>
    <xf numFmtId="0" fontId="0" fillId="0" borderId="0" xfId="0" applyAlignment="1">
      <alignment horizontal="left" vertical="center" wrapText="1"/>
    </xf>
  </cellXfs>
  <cellStyles count="3">
    <cellStyle name="Hyperlink" xfId="2" xr:uid="{00000000-000B-0000-0000-000008000000}"/>
    <cellStyle name="Moneda" xfId="1" builtinId="4"/>
    <cellStyle name="Normal" xfId="0" builtinId="0"/>
  </cellStyles>
  <dxfs count="64">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numFmt numFmtId="169" formatCode="_ [$$-300A]* #,##0.00_ ;_ [$$-300A]* \-#,##0.00_ ;_ [$$-300A]* &quot;-&quot;??_ ;_ @_ "/>
      <alignment horizontal="left" vertical="center" wrapText="1" indent="0"/>
    </dxf>
    <dxf>
      <font>
        <b val="0"/>
        <i val="0"/>
        <strike val="0"/>
        <condense val="0"/>
        <extend val="0"/>
        <outline val="0"/>
        <shadow val="0"/>
        <u val="none"/>
        <vertAlign val="baseline"/>
        <sz val="11"/>
        <color theme="1"/>
        <name val="Calibri"/>
        <family val="2"/>
        <scheme val="minor"/>
      </font>
      <numFmt numFmtId="169" formatCode="_ [$$-300A]* #,##0.00_ ;_ [$$-300A]* \-#,##0.00_ ;_ [$$-300A]* &quot;-&quot;??_ ;_ @_ "/>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border outline="0">
        <left style="thin">
          <color rgb="FF000000"/>
        </left>
        <right style="thin">
          <color rgb="FF000000"/>
        </right>
        <top style="thin">
          <color rgb="FF000000"/>
        </top>
        <bottom style="thin">
          <color rgb="FF000000"/>
        </bottom>
      </border>
    </dxf>
    <dxf>
      <alignment horizontal="left" vertical="center" textRotation="0" wrapText="1" indent="0" justifyLastLine="0" shrinkToFit="0" readingOrder="0"/>
    </dxf>
    <dxf>
      <alignment horizontal="left" vertical="center" textRotation="0" wrapText="0" indent="0" justifyLastLine="0" shrinkToFit="0" readingOrder="0"/>
    </dxf>
    <dxf>
      <numFmt numFmtId="30" formatCode="@"/>
      <alignment vertical="top" textRotation="0" indent="0" justifyLastLine="0" shrinkToFit="0" readingOrder="0"/>
    </dxf>
    <dxf>
      <font>
        <b/>
        <i val="0"/>
        <strike val="0"/>
        <condense val="0"/>
        <extend val="0"/>
        <outline val="0"/>
        <shadow val="0"/>
        <u val="none"/>
        <vertAlign val="baseline"/>
        <sz val="14"/>
        <color theme="1"/>
        <name val="Calibri"/>
        <family val="2"/>
        <scheme val="minor"/>
      </font>
      <fill>
        <patternFill patternType="solid">
          <fgColor indexed="64"/>
          <bgColor rgb="FFF4B084"/>
        </patternFill>
      </fill>
      <alignment horizontal="center" vertical="top" textRotation="0" wrapText="1" indent="0" justifyLastLine="0" shrinkToFit="0" readingOrder="0"/>
      <border diagonalUp="0" diagonalDown="0" outline="0">
        <left style="thin">
          <color rgb="FF000000"/>
        </left>
        <right/>
        <top style="thin">
          <color rgb="FF000000"/>
        </top>
        <bottom style="thin">
          <color rgb="FF000000"/>
        </bottom>
      </border>
    </dxf>
    <dxf>
      <numFmt numFmtId="166" formatCode="_-[$$-409]* #,##0.00_ ;_-[$$-409]* \-#,##0.00\ ;_-[$$-409]* &quot;-&quot;??_ ;_-@_ "/>
      <fill>
        <patternFill patternType="solid">
          <fgColor indexed="64"/>
          <bgColor rgb="FF8EA9DB"/>
        </patternFill>
      </fill>
      <alignment horizontal="general" vertical="top" textRotation="0" wrapText="1" indent="0" justifyLastLine="0" shrinkToFit="0" readingOrder="0"/>
      <border diagonalUp="0" diagonalDown="0" outline="0">
        <left style="medium">
          <color indexed="64"/>
        </left>
        <right style="medium">
          <color indexed="64"/>
        </right>
        <top style="thin">
          <color rgb="FF000000"/>
        </top>
        <bottom style="thin">
          <color rgb="FF000000"/>
        </bottom>
      </border>
    </dxf>
    <dxf>
      <alignment vertical="top" textRotation="0" indent="0" justifyLastLine="0" shrinkToFit="0" readingOrder="0"/>
    </dxf>
    <dxf>
      <fill>
        <patternFill patternType="solid">
          <fgColor indexed="64"/>
          <bgColor rgb="FFE2EFDA"/>
        </patternFill>
      </fill>
      <alignment horizontal="general" vertical="top" textRotation="0" wrapText="1" indent="0" justifyLastLine="0" shrinkToFit="0" readingOrder="0"/>
      <border diagonalUp="0" diagonalDown="0" outline="0">
        <left style="medium">
          <color indexed="64"/>
        </left>
        <right style="medium">
          <color indexed="64"/>
        </right>
        <top style="thin">
          <color rgb="FF000000"/>
        </top>
        <bottom style="thin">
          <color rgb="FF000000"/>
        </bottom>
      </border>
    </dxf>
    <dxf>
      <fill>
        <patternFill patternType="solid">
          <fgColor indexed="64"/>
          <bgColor rgb="FFE2EFDA"/>
        </patternFill>
      </fill>
      <alignment horizontal="general" vertical="top" textRotation="0" wrapText="1" indent="0" justifyLastLine="0" shrinkToFit="0" readingOrder="0"/>
      <border diagonalUp="0" diagonalDown="0" outline="0">
        <left style="medium">
          <color indexed="64"/>
        </left>
        <right style="medium">
          <color indexed="64"/>
        </right>
        <top style="thin">
          <color rgb="FF000000"/>
        </top>
        <bottom style="thin">
          <color rgb="FF000000"/>
        </bottom>
      </border>
    </dxf>
    <dxf>
      <border>
        <bottom style="medium">
          <color indexed="64"/>
        </bottom>
      </border>
    </dxf>
    <dxf>
      <border diagonalUp="0" diagonalDown="0">
        <left style="medium">
          <color indexed="64"/>
        </left>
        <right style="medium">
          <color indexed="64"/>
        </right>
        <top style="medium">
          <color indexed="64"/>
        </top>
        <bottom style="medium">
          <color indexed="64"/>
        </bottom>
      </border>
    </dxf>
    <dxf>
      <alignment vertical="top" textRotation="0" indent="0" justifyLastLine="0" shrinkToFit="0" readingOrder="0"/>
    </dxf>
    <dxf>
      <alignment vertical="top" textRotation="0" indent="0" justifyLastLine="0" shrinkToFit="0" readingOrder="0"/>
    </dxf>
    <dxf>
      <numFmt numFmtId="30" formatCode="@"/>
      <alignment vertical="top" textRotation="0" indent="0" justifyLastLine="0" shrinkToFit="0" readingOrder="0"/>
    </dxf>
    <dxf>
      <font>
        <b/>
        <i val="0"/>
        <strike val="0"/>
        <condense val="0"/>
        <extend val="0"/>
        <outline val="0"/>
        <shadow val="0"/>
        <u val="none"/>
        <vertAlign val="baseline"/>
        <sz val="14"/>
        <color theme="1"/>
        <name val="Calibri"/>
        <family val="2"/>
        <scheme val="minor"/>
      </font>
      <fill>
        <patternFill patternType="solid">
          <fgColor indexed="64"/>
          <bgColor rgb="FFF4B084"/>
        </patternFill>
      </fill>
      <alignment horizontal="center" vertical="top" textRotation="0" wrapText="1" indent="0" justifyLastLine="0" shrinkToFit="0" readingOrder="0"/>
      <border diagonalUp="0" diagonalDown="0" outline="0">
        <left style="medium">
          <color indexed="64"/>
        </left>
        <right style="medium">
          <color indexed="64"/>
        </right>
        <top style="thin">
          <color rgb="FF000000"/>
        </top>
        <bottom style="thin">
          <color rgb="FF000000"/>
        </bottom>
      </border>
    </dxf>
    <dxf>
      <numFmt numFmtId="166" formatCode="_-[$$-409]* #,##0.00_ ;_-[$$-409]* \-#,##0.00\ ;_-[$$-409]* &quot;-&quot;??_ ;_-@_ "/>
      <fill>
        <patternFill patternType="solid">
          <fgColor indexed="64"/>
          <bgColor rgb="FF8EA9DB"/>
        </patternFill>
      </fill>
      <alignment horizontal="general" vertical="top" textRotation="0" wrapText="1" indent="0" justifyLastLine="0" shrinkToFit="0" readingOrder="0"/>
      <border diagonalUp="0" diagonalDown="0" outline="0">
        <left style="medium">
          <color indexed="64"/>
        </left>
        <right style="medium">
          <color indexed="64"/>
        </right>
        <top style="thin">
          <color rgb="FF000000"/>
        </top>
        <bottom style="thin">
          <color rgb="FF000000"/>
        </bottom>
      </border>
    </dxf>
    <dxf>
      <alignment vertical="top" textRotation="0" indent="0" justifyLastLine="0" shrinkToFit="0" readingOrder="0"/>
      <border diagonalUp="0" diagonalDown="0" outline="0">
        <left style="medium">
          <color indexed="64"/>
        </left>
        <right style="medium">
          <color indexed="64"/>
        </right>
      </border>
    </dxf>
    <dxf>
      <fill>
        <patternFill patternType="solid">
          <fgColor indexed="64"/>
          <bgColor rgb="FFE2EFDA"/>
        </patternFill>
      </fill>
      <alignment horizontal="general" vertical="top" textRotation="0" wrapText="1" indent="0" justifyLastLine="0" shrinkToFit="0" readingOrder="0"/>
      <border diagonalUp="0" diagonalDown="0" outline="0">
        <left style="medium">
          <color indexed="64"/>
        </left>
        <right style="medium">
          <color indexed="64"/>
        </right>
        <top style="thin">
          <color rgb="FF000000"/>
        </top>
        <bottom style="thin">
          <color rgb="FF000000"/>
        </bottom>
      </border>
    </dxf>
    <dxf>
      <fill>
        <patternFill patternType="solid">
          <fgColor indexed="64"/>
          <bgColor rgb="FFE2EFDA"/>
        </patternFill>
      </fill>
      <alignment horizontal="general" vertical="top" textRotation="0" wrapText="1" indent="0" justifyLastLine="0" shrinkToFit="0" readingOrder="0"/>
      <border diagonalUp="0" diagonalDown="0" outline="0">
        <left style="medium">
          <color indexed="64"/>
        </left>
        <right style="medium">
          <color indexed="64"/>
        </right>
        <top style="thin">
          <color rgb="FF000000"/>
        </top>
        <bottom style="thin">
          <color rgb="FF000000"/>
        </bottom>
      </border>
    </dxf>
    <dxf>
      <border>
        <bottom style="medium">
          <color indexed="64"/>
        </bottom>
      </border>
    </dxf>
    <dxf>
      <border diagonalUp="0" diagonalDown="0">
        <left style="medium">
          <color indexed="64"/>
        </left>
        <right style="medium">
          <color indexed="64"/>
        </right>
        <top style="medium">
          <color indexed="64"/>
        </top>
        <bottom style="medium">
          <color indexed="64"/>
        </bottom>
      </border>
    </dxf>
    <dxf>
      <alignment vertical="top" textRotation="0" indent="0" justifyLastLine="0" shrinkToFit="0" readingOrder="0"/>
    </dxf>
    <dxf>
      <alignment vertical="top" textRotation="0" indent="0" justifyLastLine="0" shrinkToFit="0" readingOrder="0"/>
      <border diagonalUp="0" diagonalDown="0" outline="0">
        <left style="medium">
          <color indexed="64"/>
        </left>
        <right style="medium">
          <color indexed="64"/>
        </right>
        <top/>
        <bottom/>
      </border>
    </dxf>
    <dxf>
      <numFmt numFmtId="30" formatCode="@"/>
      <alignment vertical="top" textRotation="0" indent="0" justifyLastLine="0" shrinkToFit="0" readingOrder="0"/>
    </dxf>
    <dxf>
      <alignment vertical="top" textRotation="0" indent="0" justifyLastLine="0" shrinkToFit="0" readingOrder="0"/>
    </dxf>
    <dxf>
      <numFmt numFmtId="166" formatCode="_-[$$-409]* #,##0.00_ ;_-[$$-409]* \-#,##0.00\ ;_-[$$-409]* &quot;-&quot;??_ ;_-@_ "/>
      <fill>
        <patternFill patternType="solid">
          <fgColor indexed="64"/>
          <bgColor rgb="FF8EA9DB"/>
        </patternFill>
      </fill>
      <alignment horizontal="general" vertical="top" textRotation="0" wrapText="1" indent="0" justifyLastLine="0" shrinkToFit="0" readingOrder="0"/>
      <border diagonalUp="0" diagonalDown="0" outline="0">
        <left style="medium">
          <color indexed="64"/>
        </left>
        <right style="medium">
          <color indexed="64"/>
        </right>
        <top style="thin">
          <color rgb="FF000000"/>
        </top>
        <bottom style="thin">
          <color rgb="FF000000"/>
        </bottom>
      </border>
    </dxf>
    <dxf>
      <alignment vertical="top" textRotation="0" indent="0" justifyLastLine="0" shrinkToFit="0" readingOrder="0"/>
      <border diagonalUp="0" diagonalDown="0" outline="0">
        <left style="medium">
          <color indexed="64"/>
        </left>
        <right style="medium">
          <color indexed="64"/>
        </right>
      </border>
    </dxf>
    <dxf>
      <fill>
        <patternFill patternType="solid">
          <fgColor indexed="64"/>
          <bgColor rgb="FFE2EFDA"/>
        </patternFill>
      </fill>
      <alignment horizontal="general" vertical="top" textRotation="0" wrapText="1" indent="0" justifyLastLine="0" shrinkToFit="0" readingOrder="0"/>
      <border diagonalUp="0" diagonalDown="0" outline="0">
        <left style="medium">
          <color indexed="64"/>
        </left>
        <right style="medium">
          <color indexed="64"/>
        </right>
        <top style="thin">
          <color rgb="FF000000"/>
        </top>
        <bottom style="thin">
          <color rgb="FF000000"/>
        </bottom>
      </border>
    </dxf>
    <dxf>
      <fill>
        <patternFill patternType="solid">
          <fgColor indexed="64"/>
          <bgColor rgb="FFE2EFDA"/>
        </patternFill>
      </fill>
      <alignment horizontal="general" vertical="top" textRotation="0" wrapText="1" indent="0" justifyLastLine="0" shrinkToFit="0" readingOrder="0"/>
      <border diagonalUp="0" diagonalDown="0" outline="0">
        <left/>
        <right style="thin">
          <color rgb="FF000000"/>
        </right>
        <top style="thin">
          <color rgb="FF000000"/>
        </top>
        <bottom style="thin">
          <color rgb="FF000000"/>
        </bottom>
      </border>
    </dxf>
    <dxf>
      <border>
        <bottom style="medium">
          <color indexed="64"/>
        </bottom>
      </border>
    </dxf>
    <dxf>
      <border diagonalUp="0" diagonalDown="0">
        <left style="medium">
          <color indexed="64"/>
        </left>
        <right style="medium">
          <color indexed="64"/>
        </right>
        <top style="medium">
          <color indexed="64"/>
        </top>
        <bottom style="medium">
          <color indexed="64"/>
        </bottom>
      </border>
    </dxf>
    <dxf>
      <alignment vertical="top" textRotation="0" indent="0" justifyLastLine="0" shrinkToFit="0" readingOrder="0"/>
    </dxf>
    <dxf>
      <alignment vertical="top" textRotation="0" indent="0" justifyLastLine="0" shrinkToFit="0" readingOrder="0"/>
    </dxf>
    <dxf>
      <numFmt numFmtId="30" formatCode="@"/>
      <alignment vertical="top" textRotation="0" indent="0" justifyLastLine="0" shrinkToFit="0" readingOrder="0"/>
    </dxf>
    <dxf>
      <font>
        <b/>
        <i val="0"/>
        <strike val="0"/>
        <condense val="0"/>
        <extend val="0"/>
        <outline val="0"/>
        <shadow val="0"/>
        <u val="none"/>
        <vertAlign val="baseline"/>
        <sz val="14"/>
        <color theme="1"/>
        <name val="Calibri"/>
        <family val="2"/>
        <scheme val="minor"/>
      </font>
      <fill>
        <patternFill patternType="solid">
          <fgColor indexed="64"/>
          <bgColor rgb="FFF4B084"/>
        </patternFill>
      </fill>
      <alignment horizontal="center" vertical="top" textRotation="0" wrapText="1" indent="0" justifyLastLine="0" shrinkToFit="0" readingOrder="0"/>
      <border diagonalUp="0" diagonalDown="0" outline="0">
        <left style="thin">
          <color rgb="FF000000"/>
        </left>
        <right/>
        <top style="thin">
          <color rgb="FF000000"/>
        </top>
        <bottom style="thin">
          <color rgb="FF000000"/>
        </bottom>
      </border>
    </dxf>
    <dxf>
      <numFmt numFmtId="166" formatCode="_-[$$-409]* #,##0.00_ ;_-[$$-409]* \-#,##0.00\ ;_-[$$-409]* &quot;-&quot;??_ ;_-@_ "/>
      <fill>
        <patternFill patternType="solid">
          <fgColor indexed="64"/>
          <bgColor rgb="FF8EA9DB"/>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alignment vertical="top" textRotation="0" indent="0" justifyLastLine="0" shrinkToFit="0" readingOrder="0"/>
    </dxf>
    <dxf>
      <fill>
        <patternFill patternType="solid">
          <fgColor indexed="64"/>
          <bgColor rgb="FFE2EFDA"/>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ill>
        <patternFill patternType="solid">
          <fgColor indexed="64"/>
          <bgColor rgb="FFE2EFDA"/>
        </patternFill>
      </fill>
      <alignment horizontal="general" vertical="top" textRotation="0" wrapText="1" indent="0" justifyLastLine="0" shrinkToFit="0" readingOrder="0"/>
      <border diagonalUp="0" diagonalDown="0" outline="0">
        <left/>
        <right style="thin">
          <color rgb="FF000000"/>
        </right>
        <top style="thin">
          <color rgb="FF000000"/>
        </top>
        <bottom style="thin">
          <color rgb="FF000000"/>
        </bottom>
      </border>
    </dxf>
    <dxf>
      <border>
        <bottom style="medium">
          <color indexed="64"/>
        </bottom>
      </border>
    </dxf>
    <dxf>
      <border diagonalUp="0" diagonalDown="0">
        <left style="medium">
          <color indexed="64"/>
        </left>
        <right style="medium">
          <color indexed="64"/>
        </right>
        <top style="medium">
          <color indexed="64"/>
        </top>
        <bottom style="medium">
          <color indexed="64"/>
        </bottom>
      </border>
    </dxf>
    <dxf>
      <alignment vertical="top" textRotation="0" indent="0" justifyLastLine="0" shrinkToFit="0" readingOrder="0"/>
    </dxf>
    <dxf>
      <font>
        <b val="0"/>
      </font>
      <alignment vertical="top" textRotation="0" indent="0" justifyLastLine="0" shrinkToFit="0" readingOrder="0"/>
    </dxf>
    <dxf>
      <fill>
        <patternFill patternType="none">
          <fgColor indexed="64"/>
          <bgColor auto="1"/>
        </patternFill>
      </fill>
      <border diagonalUp="0" diagonalDown="0">
        <left style="thin">
          <color indexed="64"/>
        </left>
        <right/>
        <top style="thin">
          <color indexed="64"/>
        </top>
        <bottom style="thin">
          <color indexed="64"/>
        </bottom>
        <vertical style="thin">
          <color indexed="64"/>
        </vertical>
        <horizontal style="thin">
          <color indexed="64"/>
        </horizontal>
      </border>
    </dxf>
    <dxf>
      <numFmt numFmtId="166" formatCode="_-[$$-409]* #,##0.00_ ;_-[$$-409]* \-#,##0.00\ ;_-[$$-409]* &quot;-&quot;??_ ;_-@_ "/>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alignment horizontal="general"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medium">
          <color indexed="64"/>
        </bottom>
      </border>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dxf>
    <dxf>
      <font>
        <b/>
        <strike val="0"/>
        <outline val="0"/>
        <shadow val="0"/>
        <u val="none"/>
        <vertAlign val="baseline"/>
        <sz val="11"/>
        <color theme="0"/>
        <name val="Calibri"/>
        <family val="2"/>
        <scheme val="minor"/>
      </font>
      <fill>
        <patternFill patternType="solid">
          <fgColor indexed="64"/>
          <bgColor theme="5" tint="-0.249977111117893"/>
        </patternFill>
      </fill>
      <border diagonalUp="0" diagonalDown="0" outline="0">
        <left style="thin">
          <color indexed="64"/>
        </left>
        <right style="thin">
          <color indexed="64"/>
        </right>
        <top/>
        <bottom/>
      </border>
    </dxf>
    <dxf>
      <numFmt numFmtId="166" formatCode="_-[$$-409]* #,##0.00_ ;_-[$$-409]* \-#,##0.00\ ;_-[$$-409]* &quot;-&quot;??_ ;_-@_ "/>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0D4BC1E-022E-474E-9A80-C619E5FB1CEA}" name="Tabla3" displayName="Tabla3" ref="C9:E17" totalsRowShown="0" headerRowDxfId="63">
  <autoFilter ref="C9:E17" xr:uid="{65166462-8F5C-4702-B933-A659788D9F5C}"/>
  <tableColumns count="3">
    <tableColumn id="1" xr3:uid="{A265ED43-27A6-4B2E-971C-D7C447DE4D23}" name="Denominación"/>
    <tableColumn id="3" xr3:uid="{9830DD86-9A96-46DC-B52E-3FA8C15F6B79}" name="Valor" dataDxfId="62"/>
    <tableColumn id="6" xr3:uid="{C7A114BF-9A4A-4201-AD36-09E81CEA648F}" name="Detalle"/>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CCBD6BF-6256-4C32-803D-B03A518320A0}" name="Tabla1" displayName="Tabla1" ref="B6:E10" totalsRowShown="0" headerRowDxfId="61" dataDxfId="60" headerRowBorderDxfId="58" tableBorderDxfId="59" totalsRowBorderDxfId="57">
  <autoFilter ref="B6:E10" xr:uid="{5466A820-E4DA-4B83-949F-299679673371}"/>
  <tableColumns count="4">
    <tableColumn id="1" xr3:uid="{01EF66CC-B900-487B-A6F2-18A6DE32D2A4}" name="Descripción" dataDxfId="56"/>
    <tableColumn id="4" xr3:uid="{E2F638C3-1AF4-4F02-BE8B-6FB1E370C0EA}" name="Tipo" dataDxfId="55"/>
    <tableColumn id="2" xr3:uid="{029686D7-8BE9-42F3-A3A9-A6D4EA9E39FC}" name="Valor" dataDxfId="54"/>
    <tableColumn id="3" xr3:uid="{34872BA0-40EF-4357-ABC0-0FD5379EFFEC}" name="Detalle" dataDxfId="5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5220ADF-554F-480E-9E6C-5B074D445047}" name="Tabla4" displayName="Tabla4" ref="B11:G24" totalsRowShown="0" headerRowDxfId="52" dataDxfId="51" headerRowBorderDxfId="49" tableBorderDxfId="50">
  <autoFilter ref="B11:G24" xr:uid="{FD42F20B-715D-4A8F-A316-4D3B4EC3EF63}"/>
  <sortState xmlns:xlrd2="http://schemas.microsoft.com/office/spreadsheetml/2017/richdata2" ref="B12:F50">
    <sortCondition descending="1" ref="C11:C50"/>
  </sortState>
  <tableColumns count="6">
    <tableColumn id="2" xr3:uid="{56CABBFF-AEE6-410D-9170-6DCEB5E28808}" name="Nombre" dataDxfId="48"/>
    <tableColumn id="6" xr3:uid="{148A0C06-F77E-47AB-810A-E470D4B08E10}" name="Denominación" dataDxfId="47"/>
    <tableColumn id="1" xr3:uid="{99688656-7DFF-467E-9AB4-445045C8B02C}" name="Curso" dataDxfId="46"/>
    <tableColumn id="7" xr3:uid="{7563B67D-8234-4B09-BA6A-352A35378151}" name="Valor Cancelado" dataDxfId="45"/>
    <tableColumn id="9" xr3:uid="{387A8D6D-B27F-4748-865F-3415557C0D23}" name="Descuento" dataDxfId="44"/>
    <tableColumn id="3" xr3:uid="{B7E4B343-F1AA-4579-8CC4-7D6B65A7CF8B}" name="Comprobante" dataDxfId="43"/>
  </tableColumns>
  <tableStyleInfo name="TableStyleLight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B7B0444-12EF-4132-92BE-D7D7C84375B1}" name="Tabla46" displayName="Tabla46" ref="I11:N23" totalsRowShown="0" headerRowDxfId="42" dataDxfId="41" headerRowBorderDxfId="39" tableBorderDxfId="40">
  <autoFilter ref="I11:N23" xr:uid="{A4664CC1-14DF-4386-9164-B7AE89A4E810}"/>
  <sortState xmlns:xlrd2="http://schemas.microsoft.com/office/spreadsheetml/2017/richdata2" ref="I12:M50">
    <sortCondition descending="1" ref="J11:J50"/>
  </sortState>
  <tableColumns count="6">
    <tableColumn id="2" xr3:uid="{15CD7B81-274D-4458-A02E-B1685B769528}" name="Nombre" dataDxfId="38"/>
    <tableColumn id="6" xr3:uid="{43CA1732-1F37-4DF9-91A0-4B27072693EE}" name="Denominación" dataDxfId="37"/>
    <tableColumn id="3" xr3:uid="{2D166F7A-4DE2-4AFE-BB9B-C99CD92057A4}" name="Curso2" dataDxfId="36"/>
    <tableColumn id="7" xr3:uid="{426272C2-C170-4DA3-8991-7C50397FEE07}" name="Valor Cancelado" dataDxfId="35"/>
    <tableColumn id="1" xr3:uid="{74C35B0B-2905-479B-9B82-FE8A5916FE47}" name="Descuento" dataDxfId="34"/>
    <tableColumn id="4" xr3:uid="{53EA5100-C63D-4A16-9005-DD69BCF55771}" name="Comprobante" dataDxfId="33"/>
  </tableColumns>
  <tableStyleInfo name="TableStyleLight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6253D43-0EFD-4E1A-AC42-41155654742E}" name="Tabla47" displayName="Tabla47" ref="P11:U22" totalsRowShown="0" headerRowDxfId="32" dataDxfId="31" headerRowBorderDxfId="29" tableBorderDxfId="30">
  <autoFilter ref="P11:U22" xr:uid="{2F9870E1-310F-4134-AB3D-83C951123533}"/>
  <sortState xmlns:xlrd2="http://schemas.microsoft.com/office/spreadsheetml/2017/richdata2" ref="P12:T50">
    <sortCondition descending="1" ref="Q11:Q50"/>
  </sortState>
  <tableColumns count="6">
    <tableColumn id="2" xr3:uid="{A6056EC4-52EC-4086-A358-A7F2E857E913}" name="Nombre" dataDxfId="28"/>
    <tableColumn id="6" xr3:uid="{3647297D-BB21-4CDB-BACB-4D17E7E68666}" name="Denominación" dataDxfId="27"/>
    <tableColumn id="1" xr3:uid="{EF1BA283-B20E-499D-9A15-83DD8DCFC834}" name="Curso2" dataDxfId="26"/>
    <tableColumn id="7" xr3:uid="{83E498C5-06E0-4F0F-9578-9853EAE9E4CE}" name="Valor Cancelado" dataDxfId="25"/>
    <tableColumn id="9" xr3:uid="{B3E20B0E-2773-42C9-8759-CCCFE4E81E68}" name="Descuento" dataDxfId="24"/>
    <tableColumn id="3" xr3:uid="{F9452CEB-6034-4E27-BD15-015E60B9AB92}" name="Comprobante" dataDxfId="23"/>
  </tableColumns>
  <tableStyleInfo name="TableStyleLight1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E1AFACE-31F0-4CBB-A6CD-5005761C284B}" name="Tabla48" displayName="Tabla48" ref="W11:AB26" totalsRowShown="0" headerRowDxfId="22" dataDxfId="21" headerRowBorderDxfId="19" tableBorderDxfId="20">
  <autoFilter ref="W11:AB26" xr:uid="{E281B6DC-7D36-4427-9821-D174D0B839D7}"/>
  <sortState xmlns:xlrd2="http://schemas.microsoft.com/office/spreadsheetml/2017/richdata2" ref="W12:AA50">
    <sortCondition descending="1" ref="X11:X50"/>
  </sortState>
  <tableColumns count="6">
    <tableColumn id="2" xr3:uid="{5D8C741F-1B27-491A-9FF1-AA69DEA42920}" name="Nombre" dataDxfId="18"/>
    <tableColumn id="6" xr3:uid="{416FA2C9-B40C-49D1-B27E-F90EE22CA868}" name="Denominación" dataDxfId="17"/>
    <tableColumn id="1" xr3:uid="{875983AB-D32E-4B9E-9C99-B5C15A9E6973}" name="Curso2" dataDxfId="16"/>
    <tableColumn id="7" xr3:uid="{7A070FAF-337A-4795-9FB8-FE97402467A5}" name="Valor Cancelado" dataDxfId="15"/>
    <tableColumn id="9" xr3:uid="{282C490F-8AAB-478F-838B-35193516F5AC}" name="Descuento" dataDxfId="14"/>
    <tableColumn id="3" xr3:uid="{CBF8A4B6-BD5B-4AB7-AB4D-0D18659270B1}" name="Comprobante" dataDxfId="13"/>
  </tableColumns>
  <tableStyleInfo name="TableStyleLight1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329A0B2-0F26-4993-9207-94921D1712AD}" name="Tabla2" displayName="Tabla2" ref="C9:G195" totalsRowCount="1" headerRowDxfId="12" dataDxfId="11" tableBorderDxfId="10">
  <autoFilter ref="C9:G194" xr:uid="{CBF64367-B680-4B2B-A708-5B1489A8C946}"/>
  <tableColumns count="5">
    <tableColumn id="1" xr3:uid="{E18B33B8-15C8-46EF-A167-FD186AC0FAD2}" name="Fecha" dataDxfId="8" totalsRowDxfId="9"/>
    <tableColumn id="2" xr3:uid="{58E884B5-FB60-41B6-9ABE-2992E666EE5D}" name="Transacción" dataDxfId="6" totalsRowDxfId="7"/>
    <tableColumn id="5" xr3:uid="{39AA8AC2-DB6A-406C-AB4A-98A103B4C08F}" name="Valor" totalsRowFunction="custom" dataDxfId="4" totalsRowDxfId="5" dataCellStyle="Moneda" totalsRowCellStyle="Moneda">
      <totalsRowFormula>SUM(E10:E194)</totalsRowFormula>
    </tableColumn>
    <tableColumn id="6" xr3:uid="{A7922E0C-B51E-46AA-B849-070C405A7911}" name="Detalle" dataDxfId="2" totalsRowDxfId="3"/>
    <tableColumn id="3" xr3:uid="{7F92E6F9-3F8A-417D-953A-B5F577DE00D9}" name="Registrado" dataDxfId="0" totalsRowDxfId="1"/>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4.bin"/><Relationship Id="rId1" Type="http://schemas.openxmlformats.org/officeDocument/2006/relationships/hyperlink" Target="https://www.dropbox.com/s/qjoqtodvxs13umd/Estados_De_Cuenta_2020-2021.pdf?dl=0"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dropbox.com/s/mz4tpe4jth9jyet/Pago_Traje_Mascota_ASOiMAT.pdf?dl=0" TargetMode="External"/><Relationship Id="rId2" Type="http://schemas.openxmlformats.org/officeDocument/2006/relationships/hyperlink" Target="https://www.dropbox.com/s/beelliua3zdo86k/CampanaAcoso_FEPON.jpeg?dl=0" TargetMode="External"/><Relationship Id="rId1" Type="http://schemas.openxmlformats.org/officeDocument/2006/relationships/hyperlink" Target="https://www.dropbox.com/s/7tv63m21p8jgp74/NotariaQuintaLegalizacion.pdf?dl=0" TargetMode="External"/><Relationship Id="rId4"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2.bin"/><Relationship Id="rId1" Type="http://schemas.openxmlformats.org/officeDocument/2006/relationships/hyperlink" Target="https://www.dropbox.com/sh/wfdb89d5jxpqua1/AAApePi5TgFUMi5kjIqOeZ5fa?dl=0" TargetMode="Externa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hyperlink" Target="https://www.dropbox.com/sh/7oy02sg2iv66toj/AACz3Ts3MNN0NCQfz9C2G4aja?dl=0"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dropbox.com/s/lf6z6xaxlxewnt7/Comprobante%20fundas%20navide%C3%B1as.jpg?dl=0" TargetMode="External"/><Relationship Id="rId2" Type="http://schemas.openxmlformats.org/officeDocument/2006/relationships/hyperlink" Target="https://www.dropbox.com/s/7tv72asmjyw19f6/COSTOS-583-polytecnica.pdf?dl=0" TargetMode="External"/><Relationship Id="rId1" Type="http://schemas.openxmlformats.org/officeDocument/2006/relationships/hyperlink" Target="https://www.dropbox.com/s/lq048ouysv54z2a/Pago_camisetas_GavilanesViviana.jpeg?dl=0" TargetMode="External"/><Relationship Id="rId4" Type="http://schemas.openxmlformats.org/officeDocument/2006/relationships/hyperlink" Target="https://www.dropbox.com/s/w6d2p6g0zat86si/Comprobante%20camisetas%20kit%202020B.jpg?dl=0"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31"/>
  <sheetViews>
    <sheetView showGridLines="0" tabSelected="1" workbookViewId="0">
      <selection activeCell="B31" sqref="B31"/>
    </sheetView>
  </sheetViews>
  <sheetFormatPr defaultColWidth="8.85546875" defaultRowHeight="14.45"/>
  <cols>
    <col min="2" max="2" width="18.42578125" bestFit="1" customWidth="1"/>
    <col min="3" max="3" width="20.42578125" bestFit="1" customWidth="1"/>
    <col min="4" max="4" width="13.140625" customWidth="1"/>
    <col min="5" max="5" width="50" customWidth="1"/>
    <col min="6" max="6" width="3.7109375" customWidth="1"/>
    <col min="7" max="7" width="3.85546875" customWidth="1"/>
    <col min="8" max="8" width="15.28515625" customWidth="1"/>
    <col min="9" max="9" width="16.85546875" customWidth="1"/>
  </cols>
  <sheetData>
    <row r="2" spans="2:11">
      <c r="C2" s="521" t="s">
        <v>0</v>
      </c>
      <c r="D2" s="521"/>
      <c r="E2" s="521"/>
      <c r="F2" s="521"/>
      <c r="G2" s="521"/>
      <c r="H2" s="521"/>
      <c r="I2" s="521"/>
      <c r="J2" s="521"/>
      <c r="K2" s="521"/>
    </row>
    <row r="3" spans="2:11">
      <c r="C3" s="521" t="s">
        <v>1</v>
      </c>
      <c r="D3" s="521"/>
      <c r="E3" s="521"/>
      <c r="F3" s="521"/>
      <c r="G3" s="521"/>
      <c r="H3" s="521"/>
      <c r="I3" s="521"/>
      <c r="J3" s="521"/>
      <c r="K3" s="515"/>
    </row>
    <row r="4" spans="2:11">
      <c r="C4" s="515"/>
      <c r="D4" s="515"/>
      <c r="E4" s="515"/>
      <c r="F4" s="515"/>
      <c r="G4" s="515"/>
      <c r="H4" s="515"/>
      <c r="I4" s="515"/>
      <c r="J4" s="515"/>
      <c r="K4" s="515"/>
    </row>
    <row r="5" spans="2:11">
      <c r="B5" s="1" t="s">
        <v>2</v>
      </c>
      <c r="C5" s="522" t="s">
        <v>3</v>
      </c>
      <c r="D5" s="522"/>
    </row>
    <row r="6" spans="2:11">
      <c r="B6" s="1" t="s">
        <v>4</v>
      </c>
      <c r="C6" s="522" t="s">
        <v>5</v>
      </c>
      <c r="D6" s="522"/>
    </row>
    <row r="7" spans="2:11" ht="15.75">
      <c r="B7" s="429" t="s">
        <v>6</v>
      </c>
      <c r="C7" s="523">
        <f>D15</f>
        <v>2422.0975000000003</v>
      </c>
      <c r="D7" s="524"/>
    </row>
    <row r="9" spans="2:11" ht="15">
      <c r="C9" s="42" t="s">
        <v>7</v>
      </c>
      <c r="D9" s="2" t="s">
        <v>8</v>
      </c>
      <c r="E9" s="42" t="s">
        <v>9</v>
      </c>
    </row>
    <row r="10" spans="2:11" ht="15">
      <c r="C10" s="443" t="s">
        <v>10</v>
      </c>
      <c r="D10" s="444">
        <v>1685.15</v>
      </c>
      <c r="E10" s="453" t="s">
        <v>11</v>
      </c>
    </row>
    <row r="11" spans="2:11" ht="15">
      <c r="C11" s="448" t="s">
        <v>12</v>
      </c>
      <c r="D11" s="2">
        <f>'A7'!J9</f>
        <v>736.9100000000002</v>
      </c>
      <c r="E11" s="454" t="s">
        <v>13</v>
      </c>
    </row>
    <row r="12" spans="2:11" ht="15">
      <c r="C12" s="447" t="s">
        <v>14</v>
      </c>
      <c r="D12" s="444">
        <f>Ingresos!C1</f>
        <v>3115.32</v>
      </c>
      <c r="E12" s="453" t="s">
        <v>15</v>
      </c>
    </row>
    <row r="13" spans="2:11" ht="15">
      <c r="C13" s="448" t="s">
        <v>16</v>
      </c>
      <c r="D13" s="2">
        <f>Egresos!D1</f>
        <v>-2378.3724999999999</v>
      </c>
      <c r="E13" s="454" t="s">
        <v>17</v>
      </c>
    </row>
    <row r="14" spans="2:11" ht="15">
      <c r="C14" s="451" t="s">
        <v>18</v>
      </c>
      <c r="D14" s="452">
        <f>D12+D13</f>
        <v>736.94750000000022</v>
      </c>
      <c r="E14" s="454"/>
    </row>
    <row r="15" spans="2:11" ht="15">
      <c r="C15" s="449" t="s">
        <v>19</v>
      </c>
      <c r="D15" s="450">
        <f>D10+D14</f>
        <v>2422.0975000000003</v>
      </c>
      <c r="E15" s="453"/>
      <c r="H15" s="319"/>
    </row>
    <row r="16" spans="2:11" ht="15">
      <c r="C16" s="447" t="s">
        <v>20</v>
      </c>
      <c r="D16" s="444">
        <f>Inventario!F9</f>
        <v>40</v>
      </c>
      <c r="E16" s="453" t="s">
        <v>21</v>
      </c>
      <c r="H16" s="2"/>
    </row>
    <row r="17" spans="2:9" ht="15">
      <c r="C17" s="445" t="s">
        <v>22</v>
      </c>
      <c r="D17" s="446">
        <f>'A6'!H13</f>
        <v>280.25</v>
      </c>
      <c r="E17" s="455" t="s">
        <v>23</v>
      </c>
      <c r="H17" s="428" t="s">
        <v>24</v>
      </c>
      <c r="I17" s="5">
        <f>SUM(D15:D17)</f>
        <v>2742.3475000000003</v>
      </c>
    </row>
    <row r="18" spans="2:9" ht="15"/>
    <row r="19" spans="2:9" ht="15" thickBot="1"/>
    <row r="20" spans="2:9" ht="15" thickBot="1">
      <c r="C20" s="425" t="s">
        <v>25</v>
      </c>
      <c r="D20" s="426"/>
      <c r="E20" s="427"/>
    </row>
    <row r="21" spans="2:9">
      <c r="C21" s="531" t="s">
        <v>26</v>
      </c>
      <c r="D21" s="532"/>
      <c r="E21" s="533"/>
    </row>
    <row r="22" spans="2:9">
      <c r="C22" s="525" t="s">
        <v>27</v>
      </c>
      <c r="D22" s="526"/>
      <c r="E22" s="527"/>
    </row>
    <row r="23" spans="2:9">
      <c r="C23" s="525" t="s">
        <v>28</v>
      </c>
      <c r="D23" s="526"/>
      <c r="E23" s="527"/>
    </row>
    <row r="24" spans="2:9">
      <c r="C24" s="525" t="s">
        <v>29</v>
      </c>
      <c r="D24" s="526"/>
      <c r="E24" s="527"/>
    </row>
    <row r="25" spans="2:9">
      <c r="C25" s="525" t="s">
        <v>30</v>
      </c>
      <c r="D25" s="526"/>
      <c r="E25" s="527"/>
    </row>
    <row r="26" spans="2:9">
      <c r="C26" s="525" t="s">
        <v>31</v>
      </c>
      <c r="D26" s="526"/>
      <c r="E26" s="527"/>
    </row>
    <row r="27" spans="2:9" ht="15" thickBot="1">
      <c r="C27" s="528" t="s">
        <v>32</v>
      </c>
      <c r="D27" s="529"/>
      <c r="E27" s="530"/>
    </row>
    <row r="30" spans="2:9" ht="15">
      <c r="B30" s="1" t="s">
        <v>33</v>
      </c>
      <c r="C30" t="s">
        <v>34</v>
      </c>
    </row>
    <row r="31" spans="2:9" ht="15">
      <c r="B31" s="1" t="s">
        <v>35</v>
      </c>
      <c r="C31" t="s">
        <v>36</v>
      </c>
    </row>
  </sheetData>
  <mergeCells count="12">
    <mergeCell ref="C26:E26"/>
    <mergeCell ref="C27:E27"/>
    <mergeCell ref="C21:E21"/>
    <mergeCell ref="C22:E22"/>
    <mergeCell ref="C23:E23"/>
    <mergeCell ref="C24:E24"/>
    <mergeCell ref="C25:E25"/>
    <mergeCell ref="C2:K2"/>
    <mergeCell ref="C5:D5"/>
    <mergeCell ref="C6:D6"/>
    <mergeCell ref="C7:D7"/>
    <mergeCell ref="C3:J3"/>
  </mergeCells>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9FE94-06DA-4F55-9CC3-2DCEDFCC9B14}">
  <dimension ref="B1:H13"/>
  <sheetViews>
    <sheetView showGridLines="0" workbookViewId="0">
      <selection activeCell="H26" sqref="H26"/>
    </sheetView>
  </sheetViews>
  <sheetFormatPr defaultColWidth="8.85546875" defaultRowHeight="14.45"/>
  <cols>
    <col min="2" max="2" width="13.7109375" customWidth="1"/>
    <col min="3" max="3" width="9.28515625" customWidth="1"/>
    <col min="4" max="4" width="11.42578125" customWidth="1"/>
    <col min="5" max="5" width="8.7109375" bestFit="1" customWidth="1"/>
    <col min="6" max="6" width="9.140625" style="40"/>
    <col min="7" max="7" width="10.28515625" bestFit="1" customWidth="1"/>
    <col min="8" max="8" width="13.28515625" customWidth="1"/>
  </cols>
  <sheetData>
    <row r="1" spans="2:8" ht="12.6" customHeight="1"/>
    <row r="2" spans="2:8" ht="12.6" customHeight="1"/>
    <row r="3" spans="2:8">
      <c r="B3" s="596" t="s">
        <v>365</v>
      </c>
      <c r="C3" s="596"/>
      <c r="D3" s="596"/>
      <c r="E3" s="596"/>
      <c r="F3" s="596"/>
      <c r="G3" s="596"/>
      <c r="H3" s="596"/>
    </row>
    <row r="4" spans="2:8">
      <c r="B4" s="596"/>
      <c r="C4" s="596"/>
      <c r="D4" s="596"/>
      <c r="E4" s="596"/>
      <c r="F4" s="596"/>
      <c r="G4" s="596"/>
      <c r="H4" s="596"/>
    </row>
    <row r="5" spans="2:8" ht="15" thickBot="1"/>
    <row r="6" spans="2:8" ht="43.9" thickBot="1">
      <c r="B6" s="348" t="s">
        <v>261</v>
      </c>
      <c r="C6" s="349" t="s">
        <v>123</v>
      </c>
      <c r="D6" s="350" t="s">
        <v>124</v>
      </c>
      <c r="E6" s="350" t="s">
        <v>262</v>
      </c>
      <c r="F6" s="351" t="s">
        <v>366</v>
      </c>
      <c r="G6" s="365" t="s">
        <v>367</v>
      </c>
      <c r="H6" s="362" t="s">
        <v>368</v>
      </c>
    </row>
    <row r="7" spans="2:8">
      <c r="B7" s="352" t="s">
        <v>369</v>
      </c>
      <c r="C7" s="37">
        <v>100</v>
      </c>
      <c r="D7" s="38">
        <f>E7/C7</f>
        <v>0.3</v>
      </c>
      <c r="E7" s="38">
        <v>30</v>
      </c>
      <c r="F7" s="356">
        <v>0.75</v>
      </c>
      <c r="G7" s="172">
        <v>69</v>
      </c>
      <c r="H7" s="363">
        <f>F7*G7</f>
        <v>51.75</v>
      </c>
    </row>
    <row r="8" spans="2:8">
      <c r="B8" s="353" t="s">
        <v>370</v>
      </c>
      <c r="C8" s="6">
        <v>40</v>
      </c>
      <c r="D8" s="24">
        <f>E8/C8</f>
        <v>2</v>
      </c>
      <c r="E8" s="24">
        <v>80</v>
      </c>
      <c r="F8" s="357">
        <v>2.75</v>
      </c>
      <c r="G8" s="161">
        <v>12</v>
      </c>
      <c r="H8" s="358">
        <f>F8*G8</f>
        <v>33</v>
      </c>
    </row>
    <row r="9" spans="2:8">
      <c r="B9" s="353" t="s">
        <v>269</v>
      </c>
      <c r="C9" s="6">
        <v>40</v>
      </c>
      <c r="D9" s="24">
        <f>E9/C9</f>
        <v>0.4</v>
      </c>
      <c r="E9" s="24">
        <v>16</v>
      </c>
      <c r="F9" s="357">
        <v>0.5</v>
      </c>
      <c r="G9" s="161">
        <v>12</v>
      </c>
      <c r="H9" s="358">
        <f>G9*F9</f>
        <v>6</v>
      </c>
    </row>
    <row r="10" spans="2:8">
      <c r="B10" s="359" t="s">
        <v>270</v>
      </c>
      <c r="C10" s="79">
        <v>40</v>
      </c>
      <c r="D10" s="80">
        <f>E10/C10</f>
        <v>1.3</v>
      </c>
      <c r="E10" s="80">
        <v>52</v>
      </c>
      <c r="F10" s="367">
        <v>2</v>
      </c>
      <c r="G10" s="366">
        <v>13</v>
      </c>
      <c r="H10" s="358">
        <f>F10*G10</f>
        <v>26</v>
      </c>
    </row>
    <row r="11" spans="2:8">
      <c r="B11" s="270" t="s">
        <v>276</v>
      </c>
      <c r="C11" s="191">
        <v>40</v>
      </c>
      <c r="D11" s="192">
        <v>4</v>
      </c>
      <c r="E11" s="192">
        <f>C11*D11</f>
        <v>160</v>
      </c>
      <c r="F11" s="368">
        <v>4.5</v>
      </c>
      <c r="G11" s="161">
        <v>15</v>
      </c>
      <c r="H11" s="358">
        <f>F11*G11</f>
        <v>67.5</v>
      </c>
    </row>
    <row r="12" spans="2:8" ht="15" thickBot="1">
      <c r="B12" s="354" t="s">
        <v>271</v>
      </c>
      <c r="C12" s="360">
        <v>40</v>
      </c>
      <c r="D12" s="361">
        <v>5.5</v>
      </c>
      <c r="E12" s="361">
        <f>C12*D12</f>
        <v>220</v>
      </c>
      <c r="F12" s="369">
        <v>12</v>
      </c>
      <c r="G12" s="246">
        <v>8</v>
      </c>
      <c r="H12" s="364">
        <f>G12*F12</f>
        <v>96</v>
      </c>
    </row>
    <row r="13" spans="2:8" ht="15" thickBot="1">
      <c r="H13" s="355">
        <f>SUM(H7:H12)</f>
        <v>280.25</v>
      </c>
    </row>
  </sheetData>
  <mergeCells count="1">
    <mergeCell ref="B3:H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6DD91-D130-4D9C-BB42-67B4B1CCDA74}">
  <dimension ref="B2:P221"/>
  <sheetViews>
    <sheetView showGridLines="0" topLeftCell="B1" zoomScale="80" zoomScaleNormal="80" workbookViewId="0">
      <selection activeCell="C2" sqref="C2:G5"/>
    </sheetView>
  </sheetViews>
  <sheetFormatPr defaultColWidth="8.85546875" defaultRowHeight="14.45"/>
  <cols>
    <col min="3" max="3" width="18.28515625" bestFit="1" customWidth="1"/>
    <col min="4" max="4" width="73.5703125" customWidth="1"/>
    <col min="5" max="5" width="13.140625" style="160" bestFit="1" customWidth="1"/>
    <col min="6" max="6" width="70.7109375" customWidth="1"/>
    <col min="7" max="7" width="8.85546875" style="4"/>
    <col min="10" max="10" width="13.140625" customWidth="1"/>
    <col min="12" max="12" width="13.42578125" customWidth="1"/>
    <col min="13" max="13" width="22.42578125" customWidth="1"/>
    <col min="15" max="15" width="15.7109375" customWidth="1"/>
    <col min="16" max="16" width="29.28515625" customWidth="1"/>
  </cols>
  <sheetData>
    <row r="2" spans="2:16" ht="15">
      <c r="C2" s="569" t="s">
        <v>371</v>
      </c>
      <c r="D2" s="569"/>
      <c r="E2" s="569"/>
      <c r="F2" s="569"/>
      <c r="G2" s="569"/>
    </row>
    <row r="3" spans="2:16" ht="15">
      <c r="C3" s="569"/>
      <c r="D3" s="569"/>
      <c r="E3" s="569"/>
      <c r="F3" s="569"/>
      <c r="G3" s="569"/>
    </row>
    <row r="4" spans="2:16" ht="15">
      <c r="C4" s="569"/>
      <c r="D4" s="569"/>
      <c r="E4" s="569"/>
      <c r="F4" s="569"/>
      <c r="G4" s="569"/>
    </row>
    <row r="5" spans="2:16" ht="15">
      <c r="C5" s="569"/>
      <c r="D5" s="569"/>
      <c r="E5" s="569"/>
      <c r="F5" s="569"/>
      <c r="G5" s="569"/>
    </row>
    <row r="7" spans="2:16" ht="23.45">
      <c r="C7" s="597" t="s">
        <v>372</v>
      </c>
      <c r="D7" s="597"/>
      <c r="E7" s="597"/>
      <c r="F7" s="401" t="s">
        <v>373</v>
      </c>
    </row>
    <row r="9" spans="2:16" ht="27" customHeight="1" thickBot="1">
      <c r="C9" s="4" t="s">
        <v>60</v>
      </c>
      <c r="D9" s="516" t="s">
        <v>61</v>
      </c>
      <c r="E9" s="149" t="s">
        <v>8</v>
      </c>
      <c r="F9" s="3" t="s">
        <v>9</v>
      </c>
      <c r="G9" s="4" t="s">
        <v>374</v>
      </c>
      <c r="H9" s="3"/>
      <c r="I9" s="20" t="s">
        <v>42</v>
      </c>
      <c r="J9" s="21">
        <f>SUM(E10:E194)</f>
        <v>736.9100000000002</v>
      </c>
      <c r="K9" s="3"/>
      <c r="L9" s="13">
        <f>SUM(E39,E40,E43,E44,E45,E46,E49,E52,E53,E54,E55,E56,E60,E59,E61,E62,E65,E66,E69:E80,E83:E93,E96,E117,E98)-0.05</f>
        <v>2113.25</v>
      </c>
      <c r="M9" s="11" t="s">
        <v>375</v>
      </c>
      <c r="O9" s="15">
        <f>L12*0.55</f>
        <v>1162.2875000000001</v>
      </c>
      <c r="P9" s="14" t="s">
        <v>376</v>
      </c>
    </row>
    <row r="10" spans="2:16" ht="15" customHeight="1" thickBot="1">
      <c r="B10" s="598">
        <v>2020</v>
      </c>
      <c r="C10" s="321">
        <v>43949</v>
      </c>
      <c r="D10" s="7" t="s">
        <v>377</v>
      </c>
      <c r="E10" s="150">
        <v>-4.37</v>
      </c>
      <c r="F10" s="7" t="s">
        <v>378</v>
      </c>
      <c r="G10" s="314">
        <v>1</v>
      </c>
      <c r="H10" s="520"/>
      <c r="I10" s="520"/>
      <c r="J10" s="520"/>
      <c r="K10" s="520"/>
      <c r="M10" s="11"/>
    </row>
    <row r="11" spans="2:16" ht="15" customHeight="1">
      <c r="B11" s="598"/>
      <c r="C11" s="321">
        <v>43949</v>
      </c>
      <c r="D11" s="8" t="s">
        <v>361</v>
      </c>
      <c r="E11" s="151">
        <v>-0.52</v>
      </c>
      <c r="F11" s="520" t="s">
        <v>379</v>
      </c>
      <c r="G11" s="314">
        <v>1</v>
      </c>
      <c r="H11" s="520"/>
      <c r="I11" s="520"/>
      <c r="J11" s="520"/>
      <c r="K11" s="520"/>
    </row>
    <row r="12" spans="2:16" ht="15" customHeight="1">
      <c r="B12" s="598"/>
      <c r="C12" s="517">
        <v>43951</v>
      </c>
      <c r="D12" s="520" t="s">
        <v>380</v>
      </c>
      <c r="E12" s="152">
        <v>0.01</v>
      </c>
      <c r="F12" s="520" t="s">
        <v>358</v>
      </c>
      <c r="G12" s="314">
        <v>1</v>
      </c>
      <c r="H12" s="520"/>
      <c r="I12" s="520"/>
      <c r="J12" s="520"/>
      <c r="K12" s="520"/>
      <c r="L12" s="22">
        <f>L9+L10</f>
        <v>2113.25</v>
      </c>
    </row>
    <row r="13" spans="2:16" ht="15" customHeight="1">
      <c r="B13" s="598"/>
      <c r="C13" s="517">
        <v>43980</v>
      </c>
      <c r="D13" s="520" t="s">
        <v>380</v>
      </c>
      <c r="E13" s="152">
        <v>0.14000000000000001</v>
      </c>
      <c r="F13" s="520" t="s">
        <v>358</v>
      </c>
      <c r="G13" s="314">
        <v>1</v>
      </c>
      <c r="H13" s="520"/>
      <c r="I13" s="520"/>
      <c r="J13" s="520"/>
      <c r="K13" s="520"/>
    </row>
    <row r="14" spans="2:16" ht="15" customHeight="1">
      <c r="B14" s="598"/>
      <c r="C14" s="322">
        <v>43983</v>
      </c>
      <c r="D14" s="243" t="s">
        <v>63</v>
      </c>
      <c r="E14" s="245">
        <v>-13.34</v>
      </c>
      <c r="F14" s="243" t="s">
        <v>381</v>
      </c>
      <c r="G14" s="314">
        <v>1</v>
      </c>
      <c r="H14" s="520"/>
      <c r="I14" s="520"/>
      <c r="J14" s="520"/>
      <c r="K14" s="520"/>
    </row>
    <row r="15" spans="2:16" ht="15" customHeight="1">
      <c r="B15" s="598"/>
      <c r="C15" s="517">
        <v>44006</v>
      </c>
      <c r="D15" s="520" t="s">
        <v>361</v>
      </c>
      <c r="E15" s="152">
        <v>-0.04</v>
      </c>
      <c r="F15" s="520" t="s">
        <v>382</v>
      </c>
      <c r="G15" s="314">
        <v>1</v>
      </c>
      <c r="H15" s="520"/>
      <c r="I15" s="520"/>
      <c r="J15" s="520"/>
      <c r="K15" s="520"/>
    </row>
    <row r="16" spans="2:16" ht="15" customHeight="1">
      <c r="B16" s="598"/>
      <c r="C16" s="517">
        <v>44006</v>
      </c>
      <c r="D16" s="520" t="s">
        <v>383</v>
      </c>
      <c r="E16" s="152">
        <v>-0.36</v>
      </c>
      <c r="F16" s="520" t="s">
        <v>382</v>
      </c>
      <c r="G16" s="314">
        <v>1</v>
      </c>
      <c r="H16" s="520"/>
      <c r="I16" s="520"/>
      <c r="J16" s="520"/>
      <c r="K16" s="520"/>
    </row>
    <row r="17" spans="2:11" ht="15" customHeight="1">
      <c r="B17" s="598"/>
      <c r="C17" s="517">
        <v>44012</v>
      </c>
      <c r="D17" s="520" t="s">
        <v>380</v>
      </c>
      <c r="E17" s="152">
        <v>0.13</v>
      </c>
      <c r="F17" s="520" t="s">
        <v>358</v>
      </c>
      <c r="G17" s="314">
        <v>1</v>
      </c>
      <c r="H17" s="520"/>
      <c r="I17" s="520"/>
      <c r="J17" s="520"/>
      <c r="K17" s="520"/>
    </row>
    <row r="18" spans="2:11" ht="15" customHeight="1">
      <c r="B18" s="598"/>
      <c r="C18" s="517">
        <v>44014</v>
      </c>
      <c r="D18" s="520" t="s">
        <v>63</v>
      </c>
      <c r="E18" s="152">
        <f>Egresos!D16</f>
        <v>-30</v>
      </c>
      <c r="F18" s="520" t="s">
        <v>384</v>
      </c>
      <c r="G18" s="314">
        <v>1</v>
      </c>
      <c r="H18" s="520"/>
      <c r="I18" s="520"/>
      <c r="J18" s="520"/>
      <c r="K18" s="520"/>
    </row>
    <row r="19" spans="2:11" ht="15" customHeight="1">
      <c r="B19" s="598"/>
      <c r="C19" s="517">
        <v>44014</v>
      </c>
      <c r="D19" s="520" t="s">
        <v>63</v>
      </c>
      <c r="E19" s="152">
        <f>Egresos!D17</f>
        <v>-15</v>
      </c>
      <c r="F19" s="520" t="s">
        <v>385</v>
      </c>
      <c r="G19" s="314">
        <v>1</v>
      </c>
      <c r="H19" s="520"/>
      <c r="I19" s="520"/>
      <c r="J19" s="520"/>
      <c r="K19" s="520"/>
    </row>
    <row r="20" spans="2:11" ht="15" customHeight="1">
      <c r="B20" s="598"/>
      <c r="C20" s="517">
        <v>44014</v>
      </c>
      <c r="D20" s="520" t="s">
        <v>85</v>
      </c>
      <c r="E20" s="152">
        <f>Egresos!D18</f>
        <v>-15</v>
      </c>
      <c r="F20" s="520" t="s">
        <v>386</v>
      </c>
      <c r="G20" s="314">
        <v>1</v>
      </c>
      <c r="H20" s="520"/>
      <c r="I20" s="520"/>
      <c r="J20" s="520"/>
      <c r="K20" s="520"/>
    </row>
    <row r="21" spans="2:11" ht="15" customHeight="1">
      <c r="B21" s="598"/>
      <c r="C21" s="517">
        <v>44021</v>
      </c>
      <c r="D21" s="520" t="s">
        <v>361</v>
      </c>
      <c r="E21" s="152">
        <v>-0.04</v>
      </c>
      <c r="F21" s="520" t="s">
        <v>382</v>
      </c>
      <c r="G21" s="314">
        <v>1</v>
      </c>
      <c r="H21" s="520"/>
      <c r="I21" s="520"/>
      <c r="J21" s="520"/>
      <c r="K21" s="520"/>
    </row>
    <row r="22" spans="2:11" ht="15" customHeight="1">
      <c r="B22" s="598"/>
      <c r="C22" s="517">
        <v>44021</v>
      </c>
      <c r="D22" s="520" t="s">
        <v>383</v>
      </c>
      <c r="E22" s="152">
        <v>-0.36</v>
      </c>
      <c r="F22" s="520" t="s">
        <v>382</v>
      </c>
      <c r="G22" s="314">
        <v>1</v>
      </c>
      <c r="H22" s="520"/>
      <c r="I22" s="520"/>
      <c r="J22" s="520"/>
      <c r="K22" s="520"/>
    </row>
    <row r="23" spans="2:11" ht="15" customHeight="1">
      <c r="B23" s="598"/>
      <c r="C23" s="517">
        <v>44021</v>
      </c>
      <c r="D23" s="520" t="s">
        <v>63</v>
      </c>
      <c r="E23" s="152">
        <f>Ingresos!D7</f>
        <v>90</v>
      </c>
      <c r="F23" s="520" t="s">
        <v>387</v>
      </c>
      <c r="G23" s="314">
        <v>1</v>
      </c>
      <c r="H23" s="520"/>
      <c r="I23" s="520"/>
      <c r="J23" s="520"/>
      <c r="K23" s="520"/>
    </row>
    <row r="24" spans="2:11" ht="15" customHeight="1">
      <c r="B24" s="598"/>
      <c r="C24" s="517">
        <v>44021</v>
      </c>
      <c r="D24" s="520" t="s">
        <v>85</v>
      </c>
      <c r="E24" s="153">
        <f>Egresos!D19+Egresos!D20</f>
        <v>-100</v>
      </c>
      <c r="F24" s="520" t="s">
        <v>388</v>
      </c>
      <c r="G24" s="314">
        <v>1</v>
      </c>
      <c r="H24" s="520"/>
      <c r="I24" s="520"/>
      <c r="J24" s="520"/>
      <c r="K24" s="520"/>
    </row>
    <row r="25" spans="2:11" ht="15" customHeight="1">
      <c r="B25" s="598"/>
      <c r="C25" s="517">
        <v>44021</v>
      </c>
      <c r="D25" s="520" t="s">
        <v>63</v>
      </c>
      <c r="E25" s="153">
        <v>-25</v>
      </c>
      <c r="F25" s="520" t="s">
        <v>389</v>
      </c>
      <c r="G25" s="314">
        <v>1</v>
      </c>
      <c r="H25" s="520"/>
      <c r="I25" s="520"/>
      <c r="J25" s="520"/>
      <c r="K25" s="520"/>
    </row>
    <row r="26" spans="2:11" ht="15" customHeight="1">
      <c r="B26" s="598"/>
      <c r="C26" s="517">
        <v>44040</v>
      </c>
      <c r="D26" s="520" t="s">
        <v>68</v>
      </c>
      <c r="E26" s="153">
        <v>-200</v>
      </c>
      <c r="F26" s="520" t="s">
        <v>390</v>
      </c>
      <c r="G26" s="314">
        <v>1</v>
      </c>
      <c r="H26" s="520"/>
      <c r="I26" s="520"/>
      <c r="J26" s="520"/>
      <c r="K26" s="520"/>
    </row>
    <row r="27" spans="2:11" ht="15" customHeight="1">
      <c r="B27" s="598"/>
      <c r="C27" s="517">
        <v>44042</v>
      </c>
      <c r="D27" s="520" t="s">
        <v>68</v>
      </c>
      <c r="E27" s="153">
        <v>62.08</v>
      </c>
      <c r="F27" s="520" t="s">
        <v>391</v>
      </c>
      <c r="G27" s="314">
        <v>1</v>
      </c>
      <c r="H27" s="520"/>
      <c r="I27" s="520"/>
      <c r="J27" s="520"/>
      <c r="K27" s="520"/>
    </row>
    <row r="28" spans="2:11" ht="13.5" customHeight="1">
      <c r="B28" s="598"/>
      <c r="C28" s="517">
        <v>44043</v>
      </c>
      <c r="D28" s="520" t="s">
        <v>380</v>
      </c>
      <c r="E28" s="153">
        <v>0.11</v>
      </c>
      <c r="F28" s="520" t="s">
        <v>358</v>
      </c>
      <c r="G28" s="314">
        <v>1</v>
      </c>
      <c r="H28" s="520"/>
      <c r="I28" s="520"/>
      <c r="J28" s="520"/>
      <c r="K28" s="520"/>
    </row>
    <row r="29" spans="2:11">
      <c r="B29" s="598"/>
      <c r="C29" s="517">
        <v>44067</v>
      </c>
      <c r="D29" s="520" t="s">
        <v>63</v>
      </c>
      <c r="E29" s="153">
        <v>-18</v>
      </c>
      <c r="F29" s="520" t="s">
        <v>392</v>
      </c>
      <c r="G29" s="314">
        <v>1</v>
      </c>
      <c r="H29" s="520"/>
      <c r="I29" s="520"/>
      <c r="J29" s="520"/>
      <c r="K29" s="520"/>
    </row>
    <row r="30" spans="2:11">
      <c r="B30" s="598"/>
      <c r="C30" s="517">
        <v>44074</v>
      </c>
      <c r="D30" s="520" t="s">
        <v>380</v>
      </c>
      <c r="E30" s="153">
        <v>0.1</v>
      </c>
      <c r="F30" s="520" t="s">
        <v>358</v>
      </c>
      <c r="G30" s="314">
        <v>1</v>
      </c>
      <c r="H30" s="520"/>
      <c r="I30" s="520"/>
      <c r="J30" s="520"/>
      <c r="K30" s="520"/>
    </row>
    <row r="31" spans="2:11" ht="30">
      <c r="B31" s="598"/>
      <c r="C31" s="517">
        <v>44092</v>
      </c>
      <c r="D31" s="520" t="s">
        <v>393</v>
      </c>
      <c r="E31" s="153">
        <v>39.479999999999997</v>
      </c>
      <c r="F31" s="520" t="s">
        <v>394</v>
      </c>
      <c r="G31" s="314">
        <v>1</v>
      </c>
      <c r="H31" s="520"/>
      <c r="I31" s="520"/>
      <c r="J31" s="520"/>
      <c r="K31" s="520"/>
    </row>
    <row r="32" spans="2:11">
      <c r="B32" s="598"/>
      <c r="C32" s="517">
        <v>44092</v>
      </c>
      <c r="D32" s="520" t="s">
        <v>361</v>
      </c>
      <c r="E32" s="153">
        <v>-0.02</v>
      </c>
      <c r="F32" s="520"/>
      <c r="G32" s="314">
        <v>1</v>
      </c>
      <c r="H32" s="520"/>
      <c r="I32" s="520"/>
      <c r="J32" s="520"/>
      <c r="K32" s="520"/>
    </row>
    <row r="33" spans="2:11">
      <c r="B33" s="598"/>
      <c r="C33" s="517">
        <v>44092</v>
      </c>
      <c r="D33" s="520" t="s">
        <v>383</v>
      </c>
      <c r="E33" s="153">
        <v>-0.2</v>
      </c>
      <c r="F33" s="520" t="s">
        <v>395</v>
      </c>
      <c r="G33" s="314">
        <v>1</v>
      </c>
      <c r="H33" s="520"/>
      <c r="I33" s="520"/>
      <c r="J33" s="520"/>
      <c r="K33" s="520"/>
    </row>
    <row r="34" spans="2:11">
      <c r="B34" s="598"/>
      <c r="C34" s="517">
        <v>44104</v>
      </c>
      <c r="D34" s="520" t="s">
        <v>380</v>
      </c>
      <c r="E34" s="153">
        <v>0.11</v>
      </c>
      <c r="F34" s="9" t="s">
        <v>396</v>
      </c>
      <c r="G34" s="314">
        <v>1</v>
      </c>
      <c r="H34" s="520"/>
      <c r="I34" s="520"/>
      <c r="J34" s="520"/>
      <c r="K34" s="520"/>
    </row>
    <row r="35" spans="2:11" ht="33" customHeight="1">
      <c r="B35" s="598"/>
      <c r="C35" s="517">
        <v>44116</v>
      </c>
      <c r="D35" s="43" t="s">
        <v>397</v>
      </c>
      <c r="E35" s="154">
        <v>-0.05</v>
      </c>
      <c r="F35" s="520" t="s">
        <v>398</v>
      </c>
      <c r="G35" s="314">
        <v>0</v>
      </c>
      <c r="H35" s="520"/>
      <c r="I35" s="520"/>
      <c r="J35" s="520"/>
      <c r="K35" s="520"/>
    </row>
    <row r="36" spans="2:11" ht="15">
      <c r="B36" s="598"/>
      <c r="C36" s="517">
        <v>44116</v>
      </c>
      <c r="D36" s="43" t="s">
        <v>399</v>
      </c>
      <c r="E36" s="154">
        <v>-1</v>
      </c>
      <c r="F36" s="520" t="s">
        <v>400</v>
      </c>
      <c r="G36" s="314">
        <v>0</v>
      </c>
      <c r="H36" s="520"/>
      <c r="I36" s="520"/>
      <c r="J36" s="520"/>
      <c r="K36" s="520"/>
    </row>
    <row r="37" spans="2:11" ht="15">
      <c r="B37" s="598"/>
      <c r="C37" s="517">
        <v>44116</v>
      </c>
      <c r="D37" s="43" t="s">
        <v>397</v>
      </c>
      <c r="E37" s="154">
        <v>0.05</v>
      </c>
      <c r="F37" s="520" t="s">
        <v>401</v>
      </c>
      <c r="G37" s="314">
        <v>0</v>
      </c>
      <c r="H37" s="520"/>
      <c r="I37" s="520"/>
      <c r="J37" s="520"/>
      <c r="K37" s="520"/>
    </row>
    <row r="38" spans="2:11" ht="15">
      <c r="B38" s="598"/>
      <c r="C38" s="517">
        <v>44116</v>
      </c>
      <c r="D38" s="43" t="s">
        <v>402</v>
      </c>
      <c r="E38" s="154">
        <v>1</v>
      </c>
      <c r="F38" s="520" t="s">
        <v>401</v>
      </c>
      <c r="G38" s="314">
        <v>0</v>
      </c>
      <c r="H38" s="520"/>
      <c r="I38" s="520"/>
      <c r="J38" s="520"/>
      <c r="K38" s="520"/>
    </row>
    <row r="39" spans="2:11">
      <c r="B39" s="598"/>
      <c r="C39" s="517">
        <v>44116</v>
      </c>
      <c r="D39" s="10" t="s">
        <v>403</v>
      </c>
      <c r="E39" s="155">
        <v>40</v>
      </c>
      <c r="F39" s="25" t="s">
        <v>404</v>
      </c>
      <c r="G39" s="314">
        <v>1</v>
      </c>
      <c r="H39" s="520"/>
      <c r="I39" s="520"/>
      <c r="K39" s="520"/>
    </row>
    <row r="40" spans="2:11">
      <c r="B40" s="598"/>
      <c r="C40" s="517">
        <v>44116</v>
      </c>
      <c r="D40" s="10" t="s">
        <v>405</v>
      </c>
      <c r="E40" s="155">
        <v>45</v>
      </c>
      <c r="F40" s="25" t="s">
        <v>406</v>
      </c>
      <c r="G40" s="314">
        <v>1</v>
      </c>
      <c r="H40" s="520"/>
      <c r="I40" s="520"/>
      <c r="K40" s="520"/>
    </row>
    <row r="41" spans="2:11">
      <c r="B41" s="598"/>
      <c r="C41" s="517">
        <v>44116</v>
      </c>
      <c r="D41" s="520" t="s">
        <v>361</v>
      </c>
      <c r="E41" s="153">
        <v>-0.02</v>
      </c>
      <c r="F41" s="520"/>
      <c r="G41" s="314">
        <v>1</v>
      </c>
      <c r="H41" s="520"/>
      <c r="I41" s="520"/>
      <c r="J41" s="520"/>
      <c r="K41" s="520"/>
    </row>
    <row r="42" spans="2:11">
      <c r="B42" s="598"/>
      <c r="C42" s="517">
        <v>44116</v>
      </c>
      <c r="D42" s="520" t="s">
        <v>407</v>
      </c>
      <c r="E42" s="153">
        <v>-0.2</v>
      </c>
      <c r="F42" s="520"/>
      <c r="G42" s="314">
        <v>1</v>
      </c>
      <c r="H42" s="520"/>
      <c r="I42" s="520"/>
      <c r="J42" s="520"/>
      <c r="K42" s="520"/>
    </row>
    <row r="43" spans="2:11">
      <c r="B43" s="598"/>
      <c r="C43" s="517">
        <v>44116</v>
      </c>
      <c r="D43" s="10" t="s">
        <v>408</v>
      </c>
      <c r="E43" s="155">
        <v>35</v>
      </c>
      <c r="F43" s="25" t="s">
        <v>409</v>
      </c>
      <c r="G43" s="314">
        <v>1</v>
      </c>
      <c r="H43" s="520"/>
      <c r="I43" s="520"/>
      <c r="K43" s="520"/>
    </row>
    <row r="44" spans="2:11">
      <c r="B44" s="598"/>
      <c r="C44" s="517">
        <v>44116</v>
      </c>
      <c r="D44" s="10" t="s">
        <v>410</v>
      </c>
      <c r="E44" s="155">
        <v>45</v>
      </c>
      <c r="F44" s="25" t="s">
        <v>411</v>
      </c>
      <c r="G44" s="314">
        <v>1</v>
      </c>
      <c r="H44" s="520"/>
      <c r="I44" s="520"/>
      <c r="K44" s="520"/>
    </row>
    <row r="45" spans="2:11">
      <c r="B45" s="598"/>
      <c r="C45" s="517">
        <v>44116</v>
      </c>
      <c r="D45" s="10" t="s">
        <v>412</v>
      </c>
      <c r="E45" s="155">
        <v>45</v>
      </c>
      <c r="F45" s="25" t="s">
        <v>411</v>
      </c>
      <c r="G45" s="314">
        <v>1</v>
      </c>
      <c r="H45" s="520"/>
      <c r="I45" s="520"/>
      <c r="K45" s="520"/>
    </row>
    <row r="46" spans="2:11">
      <c r="B46" s="598"/>
      <c r="C46" s="517">
        <v>44116</v>
      </c>
      <c r="D46" s="10" t="s">
        <v>413</v>
      </c>
      <c r="E46" s="155">
        <v>45</v>
      </c>
      <c r="F46" s="25" t="s">
        <v>411</v>
      </c>
      <c r="G46" s="314">
        <v>1</v>
      </c>
      <c r="H46" s="520"/>
      <c r="I46" s="520"/>
      <c r="K46" s="520"/>
    </row>
    <row r="47" spans="2:11">
      <c r="B47" s="598"/>
      <c r="C47" s="517">
        <v>44117</v>
      </c>
      <c r="D47" s="520" t="s">
        <v>361</v>
      </c>
      <c r="E47" s="153">
        <v>-0.02</v>
      </c>
      <c r="F47" s="520"/>
      <c r="G47" s="314">
        <v>1</v>
      </c>
      <c r="H47" s="520"/>
      <c r="I47" s="520"/>
      <c r="J47" s="520"/>
      <c r="K47" s="520"/>
    </row>
    <row r="48" spans="2:11">
      <c r="B48" s="598"/>
      <c r="C48" s="517">
        <v>44117</v>
      </c>
      <c r="D48" s="520" t="s">
        <v>407</v>
      </c>
      <c r="E48" s="153">
        <v>-0.2</v>
      </c>
      <c r="F48" s="520"/>
      <c r="G48" s="314">
        <v>1</v>
      </c>
      <c r="H48" s="520"/>
      <c r="I48" s="520"/>
      <c r="J48" s="520"/>
      <c r="K48" s="520"/>
    </row>
    <row r="49" spans="2:11">
      <c r="B49" s="598"/>
      <c r="C49" s="517">
        <v>44117</v>
      </c>
      <c r="D49" s="10" t="s">
        <v>414</v>
      </c>
      <c r="E49" s="155">
        <v>45</v>
      </c>
      <c r="F49" s="25" t="s">
        <v>406</v>
      </c>
      <c r="G49" s="314">
        <v>1</v>
      </c>
      <c r="H49" s="520"/>
      <c r="J49" s="520"/>
      <c r="K49" s="520"/>
    </row>
    <row r="50" spans="2:11">
      <c r="B50" s="598"/>
      <c r="C50" s="517">
        <v>44117</v>
      </c>
      <c r="D50" s="520" t="s">
        <v>415</v>
      </c>
      <c r="E50" s="153">
        <v>-0.2</v>
      </c>
      <c r="F50" s="520"/>
      <c r="G50" s="314">
        <v>1</v>
      </c>
      <c r="H50" s="520"/>
      <c r="I50" s="520"/>
      <c r="J50" s="520"/>
      <c r="K50" s="520"/>
    </row>
    <row r="51" spans="2:11">
      <c r="B51" s="598"/>
      <c r="C51" s="517">
        <v>44117</v>
      </c>
      <c r="D51" s="520" t="s">
        <v>416</v>
      </c>
      <c r="E51" s="153">
        <v>-0.02</v>
      </c>
      <c r="F51" s="520"/>
      <c r="G51" s="314">
        <v>1</v>
      </c>
      <c r="H51" s="520"/>
      <c r="I51" s="520"/>
      <c r="J51" s="520"/>
      <c r="K51" s="520"/>
    </row>
    <row r="52" spans="2:11">
      <c r="B52" s="598"/>
      <c r="C52" s="517">
        <v>44118</v>
      </c>
      <c r="D52" s="10" t="s">
        <v>417</v>
      </c>
      <c r="E52" s="155">
        <v>35</v>
      </c>
      <c r="F52" s="25" t="s">
        <v>409</v>
      </c>
      <c r="G52" s="314">
        <v>1</v>
      </c>
      <c r="H52" s="520"/>
      <c r="J52" s="520"/>
      <c r="K52" s="520"/>
    </row>
    <row r="53" spans="2:11">
      <c r="B53" s="598"/>
      <c r="C53" s="323">
        <v>44119</v>
      </c>
      <c r="D53" s="10" t="s">
        <v>418</v>
      </c>
      <c r="E53" s="155">
        <v>45</v>
      </c>
      <c r="F53" s="25" t="s">
        <v>411</v>
      </c>
      <c r="G53" s="314">
        <v>1</v>
      </c>
      <c r="H53" s="520"/>
      <c r="J53" s="520"/>
      <c r="K53" s="520"/>
    </row>
    <row r="54" spans="2:11">
      <c r="B54" s="598"/>
      <c r="C54" s="323">
        <v>44119</v>
      </c>
      <c r="D54" s="10" t="s">
        <v>419</v>
      </c>
      <c r="E54" s="155">
        <v>45</v>
      </c>
      <c r="F54" s="25" t="s">
        <v>411</v>
      </c>
      <c r="G54" s="314">
        <v>1</v>
      </c>
      <c r="H54" s="520"/>
      <c r="J54" s="520"/>
      <c r="K54" s="520"/>
    </row>
    <row r="55" spans="2:11">
      <c r="B55" s="598"/>
      <c r="C55" s="323">
        <v>44119</v>
      </c>
      <c r="D55" s="10" t="s">
        <v>420</v>
      </c>
      <c r="E55" s="155">
        <v>45</v>
      </c>
      <c r="F55" s="25" t="s">
        <v>411</v>
      </c>
      <c r="G55" s="314">
        <v>1</v>
      </c>
      <c r="H55" s="520"/>
      <c r="J55" s="520"/>
      <c r="K55" s="520"/>
    </row>
    <row r="56" spans="2:11" ht="29.25" customHeight="1">
      <c r="B56" s="598"/>
      <c r="C56" s="323">
        <v>44120</v>
      </c>
      <c r="D56" s="10" t="s">
        <v>421</v>
      </c>
      <c r="E56" s="155">
        <v>112</v>
      </c>
      <c r="F56" s="25" t="s">
        <v>422</v>
      </c>
      <c r="G56" s="314">
        <v>1</v>
      </c>
      <c r="H56" s="520"/>
      <c r="J56" s="520"/>
      <c r="K56" s="520"/>
    </row>
    <row r="57" spans="2:11">
      <c r="B57" s="598"/>
      <c r="C57" s="517">
        <v>44120</v>
      </c>
      <c r="D57" s="520" t="s">
        <v>415</v>
      </c>
      <c r="E57" s="153">
        <v>-0.2</v>
      </c>
      <c r="F57" s="520"/>
      <c r="G57" s="314">
        <v>1</v>
      </c>
      <c r="H57" s="520"/>
      <c r="I57" s="520"/>
      <c r="J57" s="520"/>
      <c r="K57" s="520"/>
    </row>
    <row r="58" spans="2:11">
      <c r="B58" s="598"/>
      <c r="C58" s="517">
        <v>44120</v>
      </c>
      <c r="D58" s="520" t="s">
        <v>416</v>
      </c>
      <c r="E58" s="153">
        <v>-0.02</v>
      </c>
      <c r="F58" s="520"/>
      <c r="G58" s="314">
        <v>1</v>
      </c>
      <c r="H58" s="520"/>
      <c r="I58" s="520"/>
      <c r="J58" s="520"/>
      <c r="K58" s="520"/>
    </row>
    <row r="59" spans="2:11">
      <c r="B59" s="598"/>
      <c r="C59" s="323">
        <v>44120</v>
      </c>
      <c r="D59" s="23" t="s">
        <v>423</v>
      </c>
      <c r="E59" s="155">
        <v>45</v>
      </c>
      <c r="F59" s="25" t="s">
        <v>424</v>
      </c>
      <c r="G59" s="314">
        <v>1</v>
      </c>
      <c r="H59" s="520"/>
      <c r="J59" s="520"/>
      <c r="K59" s="520"/>
    </row>
    <row r="60" spans="2:11">
      <c r="B60" s="598"/>
      <c r="C60" s="323">
        <v>44120</v>
      </c>
      <c r="D60" s="10" t="s">
        <v>425</v>
      </c>
      <c r="E60" s="155">
        <v>31</v>
      </c>
      <c r="F60" s="25" t="s">
        <v>426</v>
      </c>
      <c r="G60" s="314">
        <v>1</v>
      </c>
      <c r="H60" s="520"/>
      <c r="J60" s="520"/>
      <c r="K60" s="520"/>
    </row>
    <row r="61" spans="2:11" ht="30.75" customHeight="1">
      <c r="B61" s="598"/>
      <c r="C61" s="323">
        <v>44120</v>
      </c>
      <c r="D61" s="10" t="s">
        <v>427</v>
      </c>
      <c r="E61" s="155">
        <v>96</v>
      </c>
      <c r="F61" s="25" t="s">
        <v>428</v>
      </c>
      <c r="G61" s="314">
        <v>1</v>
      </c>
      <c r="H61" s="520"/>
      <c r="J61" s="520"/>
      <c r="K61" s="520"/>
    </row>
    <row r="62" spans="2:11">
      <c r="B62" s="598"/>
      <c r="C62" s="323">
        <v>44123</v>
      </c>
      <c r="D62" s="10" t="s">
        <v>429</v>
      </c>
      <c r="E62" s="155">
        <v>65</v>
      </c>
      <c r="F62" s="25" t="s">
        <v>430</v>
      </c>
      <c r="G62" s="314">
        <v>1</v>
      </c>
      <c r="H62" s="520"/>
      <c r="J62" s="520"/>
      <c r="K62" s="520"/>
    </row>
    <row r="63" spans="2:11">
      <c r="B63" s="598"/>
      <c r="C63" s="517">
        <v>44123</v>
      </c>
      <c r="D63" s="520" t="s">
        <v>361</v>
      </c>
      <c r="E63" s="153">
        <v>-0.02</v>
      </c>
      <c r="F63" s="520"/>
      <c r="G63" s="314">
        <v>1</v>
      </c>
      <c r="H63" s="520"/>
      <c r="I63" s="520"/>
      <c r="J63" s="520"/>
      <c r="K63" s="520"/>
    </row>
    <row r="64" spans="2:11">
      <c r="B64" s="598"/>
      <c r="C64" s="517">
        <v>44123</v>
      </c>
      <c r="D64" s="520" t="s">
        <v>383</v>
      </c>
      <c r="E64" s="153">
        <v>-0.2</v>
      </c>
      <c r="F64" s="520" t="s">
        <v>431</v>
      </c>
      <c r="G64" s="314">
        <v>1</v>
      </c>
      <c r="H64" s="520"/>
      <c r="I64" s="520"/>
      <c r="J64" s="520"/>
      <c r="K64" s="520"/>
    </row>
    <row r="65" spans="2:11">
      <c r="B65" s="598"/>
      <c r="C65" s="324">
        <v>44123</v>
      </c>
      <c r="D65" s="16" t="s">
        <v>432</v>
      </c>
      <c r="E65" s="156">
        <v>76</v>
      </c>
      <c r="F65" s="26" t="s">
        <v>433</v>
      </c>
      <c r="G65" s="314">
        <v>1</v>
      </c>
      <c r="H65" s="520"/>
      <c r="J65" s="520"/>
      <c r="K65" s="520"/>
    </row>
    <row r="66" spans="2:11">
      <c r="B66" s="598"/>
      <c r="C66" s="324">
        <v>44123</v>
      </c>
      <c r="D66" s="12" t="s">
        <v>434</v>
      </c>
      <c r="E66" s="157">
        <v>50</v>
      </c>
      <c r="F66" s="27" t="s">
        <v>426</v>
      </c>
      <c r="G66" s="314">
        <v>1</v>
      </c>
      <c r="H66" s="520"/>
      <c r="J66" s="520"/>
      <c r="K66" s="520"/>
    </row>
    <row r="67" spans="2:11">
      <c r="B67" s="598"/>
      <c r="C67" s="517">
        <v>44123</v>
      </c>
      <c r="D67" s="520" t="s">
        <v>361</v>
      </c>
      <c r="E67" s="153">
        <v>-0.02</v>
      </c>
      <c r="F67" s="520"/>
      <c r="G67" s="314">
        <v>1</v>
      </c>
      <c r="H67" s="520"/>
      <c r="I67" s="520"/>
      <c r="J67" s="520"/>
      <c r="K67" s="520"/>
    </row>
    <row r="68" spans="2:11">
      <c r="B68" s="598"/>
      <c r="C68" s="517">
        <v>44123</v>
      </c>
      <c r="D68" s="520" t="s">
        <v>383</v>
      </c>
      <c r="E68" s="153">
        <v>-0.2</v>
      </c>
      <c r="F68" s="520" t="s">
        <v>435</v>
      </c>
      <c r="G68" s="314">
        <v>1</v>
      </c>
      <c r="H68" s="520"/>
      <c r="I68" s="520"/>
      <c r="J68" s="520"/>
      <c r="K68" s="520"/>
    </row>
    <row r="69" spans="2:11">
      <c r="B69" s="598"/>
      <c r="C69" s="323">
        <v>44124</v>
      </c>
      <c r="D69" s="10" t="s">
        <v>436</v>
      </c>
      <c r="E69" s="155">
        <v>35</v>
      </c>
      <c r="F69" s="25" t="s">
        <v>437</v>
      </c>
      <c r="G69" s="314">
        <v>1</v>
      </c>
      <c r="H69" s="520"/>
      <c r="J69" s="520"/>
      <c r="K69" s="520"/>
    </row>
    <row r="70" spans="2:11">
      <c r="B70" s="598"/>
      <c r="C70" s="323">
        <v>44124</v>
      </c>
      <c r="D70" s="10" t="s">
        <v>408</v>
      </c>
      <c r="E70" s="155">
        <v>45</v>
      </c>
      <c r="F70" s="25" t="s">
        <v>438</v>
      </c>
      <c r="G70" s="314">
        <v>1</v>
      </c>
      <c r="H70" s="520"/>
      <c r="J70" s="520"/>
      <c r="K70" s="520"/>
    </row>
    <row r="71" spans="2:11" ht="30" customHeight="1">
      <c r="B71" s="598"/>
      <c r="C71" s="517">
        <v>44124</v>
      </c>
      <c r="D71" s="520" t="s">
        <v>439</v>
      </c>
      <c r="E71" s="158">
        <v>-16</v>
      </c>
      <c r="F71" s="28" t="s">
        <v>440</v>
      </c>
      <c r="G71" s="314">
        <v>1</v>
      </c>
      <c r="H71" s="520"/>
      <c r="J71" s="520"/>
      <c r="K71" s="520"/>
    </row>
    <row r="72" spans="2:11">
      <c r="B72" s="598"/>
      <c r="C72" s="323">
        <v>44126</v>
      </c>
      <c r="D72" s="10" t="s">
        <v>441</v>
      </c>
      <c r="E72" s="155">
        <v>50</v>
      </c>
      <c r="F72" s="25" t="s">
        <v>426</v>
      </c>
      <c r="G72" s="314">
        <v>1</v>
      </c>
      <c r="H72" s="520"/>
      <c r="J72" s="520"/>
      <c r="K72" s="520"/>
    </row>
    <row r="73" spans="2:11">
      <c r="B73" s="598"/>
      <c r="C73" s="323">
        <v>44126</v>
      </c>
      <c r="D73" s="10" t="s">
        <v>442</v>
      </c>
      <c r="E73" s="155">
        <v>84</v>
      </c>
      <c r="F73" s="25" t="s">
        <v>443</v>
      </c>
      <c r="G73" s="314">
        <v>1</v>
      </c>
      <c r="H73" s="520"/>
      <c r="J73" s="520"/>
      <c r="K73" s="520"/>
    </row>
    <row r="74" spans="2:11">
      <c r="B74" s="598"/>
      <c r="C74" s="323">
        <v>44127</v>
      </c>
      <c r="D74" s="10" t="s">
        <v>444</v>
      </c>
      <c r="E74" s="155">
        <v>127.5</v>
      </c>
      <c r="F74" s="25" t="s">
        <v>445</v>
      </c>
      <c r="G74" s="314">
        <v>1</v>
      </c>
      <c r="H74" s="520"/>
      <c r="J74" s="520"/>
      <c r="K74" s="520"/>
    </row>
    <row r="75" spans="2:11">
      <c r="B75" s="598"/>
      <c r="C75" s="323">
        <v>44127</v>
      </c>
      <c r="D75" s="10" t="s">
        <v>446</v>
      </c>
      <c r="E75" s="155">
        <v>45</v>
      </c>
      <c r="F75" s="25" t="s">
        <v>447</v>
      </c>
      <c r="G75" s="314">
        <v>1</v>
      </c>
      <c r="H75" s="520"/>
      <c r="J75" s="520"/>
      <c r="K75" s="520"/>
    </row>
    <row r="76" spans="2:11">
      <c r="B76" s="598"/>
      <c r="C76" s="323">
        <v>44128</v>
      </c>
      <c r="D76" s="10" t="s">
        <v>448</v>
      </c>
      <c r="E76" s="155">
        <v>76</v>
      </c>
      <c r="F76" s="25" t="s">
        <v>449</v>
      </c>
      <c r="G76" s="314">
        <v>1</v>
      </c>
      <c r="H76" s="520"/>
      <c r="J76" s="520"/>
      <c r="K76" s="520"/>
    </row>
    <row r="77" spans="2:11">
      <c r="B77" s="598"/>
      <c r="C77" s="323">
        <v>44128</v>
      </c>
      <c r="D77" s="10" t="s">
        <v>450</v>
      </c>
      <c r="E77" s="155">
        <v>40</v>
      </c>
      <c r="F77" s="25" t="s">
        <v>437</v>
      </c>
      <c r="G77" s="314">
        <v>1</v>
      </c>
      <c r="H77" s="520"/>
      <c r="J77" s="520"/>
      <c r="K77" s="520"/>
    </row>
    <row r="78" spans="2:11">
      <c r="B78" s="598"/>
      <c r="C78" s="323">
        <v>44129</v>
      </c>
      <c r="D78" s="10" t="s">
        <v>451</v>
      </c>
      <c r="E78" s="155">
        <v>35</v>
      </c>
      <c r="F78" s="25" t="s">
        <v>452</v>
      </c>
      <c r="G78" s="314">
        <v>1</v>
      </c>
      <c r="H78" s="520"/>
      <c r="J78" s="520"/>
      <c r="K78" s="520"/>
    </row>
    <row r="79" spans="2:11">
      <c r="B79" s="598"/>
      <c r="C79" s="323">
        <v>44129</v>
      </c>
      <c r="D79" s="10" t="s">
        <v>453</v>
      </c>
      <c r="E79" s="155">
        <v>38.25</v>
      </c>
      <c r="F79" s="25" t="s">
        <v>447</v>
      </c>
      <c r="G79" s="314">
        <v>1</v>
      </c>
      <c r="H79" s="520"/>
      <c r="J79" s="520"/>
      <c r="K79" s="520"/>
    </row>
    <row r="80" spans="2:11">
      <c r="B80" s="598"/>
      <c r="C80" s="323">
        <v>44129</v>
      </c>
      <c r="D80" s="10" t="s">
        <v>454</v>
      </c>
      <c r="E80" s="155">
        <v>38.25</v>
      </c>
      <c r="F80" s="25" t="s">
        <v>447</v>
      </c>
      <c r="G80" s="314">
        <v>1</v>
      </c>
      <c r="H80" s="520"/>
      <c r="J80" s="520"/>
      <c r="K80" s="520"/>
    </row>
    <row r="81" spans="2:11">
      <c r="B81" s="598"/>
      <c r="C81" s="517">
        <v>44129</v>
      </c>
      <c r="D81" s="520" t="s">
        <v>415</v>
      </c>
      <c r="E81" s="153">
        <v>-0.2</v>
      </c>
      <c r="F81" s="520"/>
      <c r="G81" s="314">
        <v>1</v>
      </c>
      <c r="H81" s="520"/>
      <c r="I81" s="520"/>
      <c r="J81" s="520"/>
      <c r="K81" s="520"/>
    </row>
    <row r="82" spans="2:11">
      <c r="B82" s="598"/>
      <c r="C82" s="517">
        <v>44129</v>
      </c>
      <c r="D82" s="520" t="s">
        <v>416</v>
      </c>
      <c r="E82" s="153">
        <v>-0.02</v>
      </c>
      <c r="F82" s="520"/>
      <c r="G82" s="314">
        <v>1</v>
      </c>
      <c r="H82" s="520"/>
      <c r="I82" s="520"/>
      <c r="J82" s="520"/>
      <c r="K82" s="520"/>
    </row>
    <row r="83" spans="2:11">
      <c r="B83" s="598"/>
      <c r="C83" s="323">
        <v>44130</v>
      </c>
      <c r="D83" s="10" t="s">
        <v>455</v>
      </c>
      <c r="E83" s="155">
        <v>38.299999999999997</v>
      </c>
      <c r="F83" s="25" t="s">
        <v>447</v>
      </c>
      <c r="G83" s="314">
        <v>1</v>
      </c>
      <c r="H83" s="520"/>
      <c r="J83" s="520"/>
      <c r="K83" s="520"/>
    </row>
    <row r="84" spans="2:11">
      <c r="B84" s="598"/>
      <c r="C84" s="323">
        <v>44130</v>
      </c>
      <c r="D84" s="10" t="s">
        <v>456</v>
      </c>
      <c r="E84" s="155">
        <v>35</v>
      </c>
      <c r="F84" s="25" t="s">
        <v>452</v>
      </c>
      <c r="G84" s="314">
        <v>1</v>
      </c>
      <c r="H84" s="520"/>
      <c r="J84" s="520"/>
      <c r="K84" s="520"/>
    </row>
    <row r="85" spans="2:11">
      <c r="B85" s="598"/>
      <c r="C85" s="323">
        <v>44130</v>
      </c>
      <c r="D85" s="10" t="s">
        <v>457</v>
      </c>
      <c r="E85" s="155">
        <v>50</v>
      </c>
      <c r="F85" s="25" t="s">
        <v>426</v>
      </c>
      <c r="G85" s="314">
        <v>1</v>
      </c>
      <c r="H85" s="520"/>
      <c r="J85" s="520"/>
      <c r="K85" s="520"/>
    </row>
    <row r="86" spans="2:11">
      <c r="B86" s="598"/>
      <c r="C86" s="323">
        <v>44130</v>
      </c>
      <c r="D86" s="10" t="s">
        <v>458</v>
      </c>
      <c r="E86" s="155">
        <v>64</v>
      </c>
      <c r="F86" s="25" t="s">
        <v>459</v>
      </c>
      <c r="G86" s="314">
        <v>1</v>
      </c>
      <c r="H86" s="520"/>
    </row>
    <row r="87" spans="2:11">
      <c r="B87" s="598"/>
      <c r="C87" s="323">
        <v>44130</v>
      </c>
      <c r="D87" s="10" t="s">
        <v>460</v>
      </c>
      <c r="E87" s="155">
        <v>35</v>
      </c>
      <c r="F87" s="25" t="s">
        <v>452</v>
      </c>
      <c r="G87" s="314">
        <v>1</v>
      </c>
      <c r="H87" s="520"/>
    </row>
    <row r="88" spans="2:11">
      <c r="B88" s="598"/>
      <c r="C88" s="323">
        <v>44130</v>
      </c>
      <c r="D88" s="10" t="s">
        <v>461</v>
      </c>
      <c r="E88" s="155">
        <v>45</v>
      </c>
      <c r="F88" s="25" t="s">
        <v>447</v>
      </c>
      <c r="G88" s="314">
        <v>1</v>
      </c>
      <c r="H88" s="520"/>
    </row>
    <row r="89" spans="2:11">
      <c r="B89" s="598"/>
      <c r="C89" s="323">
        <v>44130</v>
      </c>
      <c r="D89" s="10" t="s">
        <v>462</v>
      </c>
      <c r="E89" s="155">
        <v>96</v>
      </c>
      <c r="F89" s="25" t="s">
        <v>463</v>
      </c>
      <c r="G89" s="314">
        <v>1</v>
      </c>
      <c r="H89" s="520"/>
    </row>
    <row r="90" spans="2:11" ht="15">
      <c r="B90" s="598"/>
      <c r="C90" s="517">
        <v>44130</v>
      </c>
      <c r="D90" s="520" t="s">
        <v>464</v>
      </c>
      <c r="E90" s="158">
        <v>-26</v>
      </c>
      <c r="F90" s="28" t="s">
        <v>465</v>
      </c>
      <c r="G90" s="314">
        <v>1</v>
      </c>
      <c r="H90" s="520"/>
    </row>
    <row r="91" spans="2:11">
      <c r="B91" s="598"/>
      <c r="C91" s="323">
        <v>44131</v>
      </c>
      <c r="D91" s="10" t="s">
        <v>466</v>
      </c>
      <c r="E91" s="155">
        <v>50</v>
      </c>
      <c r="F91" s="25" t="s">
        <v>426</v>
      </c>
      <c r="G91" s="314">
        <v>1</v>
      </c>
      <c r="H91" s="520"/>
    </row>
    <row r="92" spans="2:11">
      <c r="B92" s="598"/>
      <c r="C92" s="323">
        <v>44131</v>
      </c>
      <c r="D92" s="10" t="s">
        <v>467</v>
      </c>
      <c r="E92" s="155">
        <v>84</v>
      </c>
      <c r="F92" s="25" t="s">
        <v>443</v>
      </c>
      <c r="G92" s="314">
        <v>1</v>
      </c>
      <c r="H92" s="520"/>
    </row>
    <row r="93" spans="2:11" ht="28.9">
      <c r="B93" s="598"/>
      <c r="C93" s="323">
        <v>44132</v>
      </c>
      <c r="D93" s="10" t="s">
        <v>468</v>
      </c>
      <c r="E93" s="155">
        <v>20</v>
      </c>
      <c r="F93" s="25" t="s">
        <v>469</v>
      </c>
      <c r="G93" s="314">
        <v>1</v>
      </c>
      <c r="H93" s="520"/>
    </row>
    <row r="94" spans="2:11">
      <c r="B94" s="598"/>
      <c r="C94" s="517">
        <v>44132</v>
      </c>
      <c r="D94" s="520" t="s">
        <v>415</v>
      </c>
      <c r="E94" s="153">
        <v>-0.24</v>
      </c>
      <c r="F94" s="520"/>
      <c r="G94" s="314">
        <v>1</v>
      </c>
      <c r="H94" s="520"/>
    </row>
    <row r="95" spans="2:11">
      <c r="B95" s="598"/>
      <c r="C95" s="517">
        <v>44132</v>
      </c>
      <c r="D95" s="520" t="s">
        <v>416</v>
      </c>
      <c r="E95" s="153">
        <v>0.02</v>
      </c>
      <c r="F95" s="520"/>
      <c r="G95" s="314">
        <v>1</v>
      </c>
      <c r="H95" s="520"/>
    </row>
    <row r="96" spans="2:11">
      <c r="B96" s="598"/>
      <c r="C96" s="323">
        <v>44132</v>
      </c>
      <c r="D96" s="10" t="s">
        <v>470</v>
      </c>
      <c r="E96" s="155">
        <v>20</v>
      </c>
      <c r="F96" s="25" t="s">
        <v>471</v>
      </c>
      <c r="G96" s="314">
        <v>1</v>
      </c>
      <c r="H96" s="520"/>
    </row>
    <row r="97" spans="2:8">
      <c r="B97" s="598"/>
      <c r="C97" s="517">
        <v>44134</v>
      </c>
      <c r="D97" s="520" t="s">
        <v>472</v>
      </c>
      <c r="E97" s="153">
        <v>0.18</v>
      </c>
      <c r="F97" s="520"/>
      <c r="G97" s="314">
        <v>1</v>
      </c>
      <c r="H97" s="520"/>
    </row>
    <row r="98" spans="2:8" ht="30" customHeight="1">
      <c r="B98" s="598"/>
      <c r="C98" s="517">
        <v>44139</v>
      </c>
      <c r="D98" s="520" t="s">
        <v>473</v>
      </c>
      <c r="E98" s="158">
        <v>-25</v>
      </c>
      <c r="F98" s="28" t="s">
        <v>474</v>
      </c>
      <c r="G98" s="314">
        <v>1</v>
      </c>
      <c r="H98" s="520"/>
    </row>
    <row r="99" spans="2:8">
      <c r="B99" s="598"/>
      <c r="C99" s="517">
        <v>44139</v>
      </c>
      <c r="D99" s="520" t="s">
        <v>475</v>
      </c>
      <c r="E99" s="153">
        <v>10</v>
      </c>
      <c r="F99" s="28" t="s">
        <v>51</v>
      </c>
      <c r="G99" s="314">
        <v>1</v>
      </c>
      <c r="H99" s="520"/>
    </row>
    <row r="100" spans="2:8" ht="30" customHeight="1">
      <c r="B100" s="598"/>
      <c r="C100" s="517">
        <v>44139</v>
      </c>
      <c r="D100" s="520" t="s">
        <v>476</v>
      </c>
      <c r="E100" s="153">
        <v>10</v>
      </c>
      <c r="F100" s="28" t="s">
        <v>51</v>
      </c>
      <c r="G100" s="314">
        <v>1</v>
      </c>
      <c r="H100" s="520"/>
    </row>
    <row r="101" spans="2:8">
      <c r="B101" s="598"/>
      <c r="C101" s="517">
        <v>44144</v>
      </c>
      <c r="D101" s="520" t="s">
        <v>477</v>
      </c>
      <c r="E101" s="153">
        <v>-9.6</v>
      </c>
      <c r="F101" s="520" t="s">
        <v>478</v>
      </c>
      <c r="G101" s="314">
        <v>1</v>
      </c>
      <c r="H101" s="520"/>
    </row>
    <row r="102" spans="2:8">
      <c r="B102" s="598"/>
      <c r="C102" s="517">
        <v>44144</v>
      </c>
      <c r="D102" s="520" t="s">
        <v>414</v>
      </c>
      <c r="E102" s="153">
        <v>50</v>
      </c>
      <c r="F102" s="520" t="s">
        <v>479</v>
      </c>
      <c r="G102" s="314">
        <v>1</v>
      </c>
      <c r="H102" s="520"/>
    </row>
    <row r="103" spans="2:8">
      <c r="B103" s="598"/>
      <c r="C103" s="517">
        <v>44144</v>
      </c>
      <c r="D103" s="520" t="s">
        <v>415</v>
      </c>
      <c r="E103" s="153">
        <v>-0.2</v>
      </c>
      <c r="F103" s="520"/>
      <c r="G103" s="314">
        <v>1</v>
      </c>
      <c r="H103" s="520"/>
    </row>
    <row r="104" spans="2:8">
      <c r="B104" s="598"/>
      <c r="C104" s="517">
        <v>44144</v>
      </c>
      <c r="D104" s="520" t="s">
        <v>416</v>
      </c>
      <c r="E104" s="153">
        <v>-0.02</v>
      </c>
      <c r="F104" s="520"/>
      <c r="G104" s="314">
        <v>1</v>
      </c>
      <c r="H104" s="520"/>
    </row>
    <row r="105" spans="2:8">
      <c r="B105" s="598"/>
      <c r="C105" s="517">
        <v>44144</v>
      </c>
      <c r="D105" s="520" t="s">
        <v>480</v>
      </c>
      <c r="E105" s="153">
        <v>-1.86</v>
      </c>
      <c r="F105" s="520" t="s">
        <v>481</v>
      </c>
      <c r="G105" s="314">
        <v>1</v>
      </c>
      <c r="H105" s="520"/>
    </row>
    <row r="106" spans="2:8">
      <c r="B106" s="598"/>
      <c r="C106" s="517">
        <v>44144</v>
      </c>
      <c r="D106" s="43" t="s">
        <v>482</v>
      </c>
      <c r="E106" s="154">
        <v>-0.77</v>
      </c>
      <c r="F106" s="520" t="s">
        <v>481</v>
      </c>
      <c r="G106" s="314">
        <v>0</v>
      </c>
      <c r="H106" s="520"/>
    </row>
    <row r="107" spans="2:8">
      <c r="B107" s="598"/>
      <c r="C107" s="517">
        <v>44144</v>
      </c>
      <c r="D107" s="520" t="s">
        <v>483</v>
      </c>
      <c r="E107" s="153">
        <v>-15.49</v>
      </c>
      <c r="F107" s="520" t="s">
        <v>481</v>
      </c>
      <c r="G107" s="314">
        <v>1</v>
      </c>
      <c r="H107" s="520"/>
    </row>
    <row r="108" spans="2:8">
      <c r="B108" s="598"/>
      <c r="C108" s="517">
        <v>44144</v>
      </c>
      <c r="D108" s="520" t="s">
        <v>414</v>
      </c>
      <c r="E108" s="153">
        <v>50</v>
      </c>
      <c r="F108" s="520" t="s">
        <v>484</v>
      </c>
      <c r="G108" s="314">
        <v>1</v>
      </c>
      <c r="H108" s="520"/>
    </row>
    <row r="109" spans="2:8">
      <c r="B109" s="598"/>
      <c r="C109" s="517">
        <v>44144</v>
      </c>
      <c r="D109" s="520" t="s">
        <v>415</v>
      </c>
      <c r="E109" s="153">
        <v>-0.2</v>
      </c>
      <c r="F109" s="520"/>
      <c r="G109" s="314">
        <v>1</v>
      </c>
      <c r="H109" s="520"/>
    </row>
    <row r="110" spans="2:8">
      <c r="B110" s="598"/>
      <c r="C110" s="517">
        <v>44144</v>
      </c>
      <c r="D110" s="520" t="s">
        <v>416</v>
      </c>
      <c r="E110" s="153">
        <v>-0.02</v>
      </c>
      <c r="F110" s="520"/>
      <c r="G110" s="314">
        <v>1</v>
      </c>
      <c r="H110" s="520"/>
    </row>
    <row r="111" spans="2:8">
      <c r="B111" s="598"/>
      <c r="C111" s="325">
        <v>44144</v>
      </c>
      <c r="D111" s="230" t="s">
        <v>414</v>
      </c>
      <c r="E111" s="231">
        <v>20</v>
      </c>
      <c r="F111" s="230" t="s">
        <v>485</v>
      </c>
      <c r="G111" s="314">
        <v>1</v>
      </c>
      <c r="H111" s="520"/>
    </row>
    <row r="112" spans="2:8">
      <c r="B112" s="598"/>
      <c r="C112" s="517">
        <v>44144</v>
      </c>
      <c r="D112" s="520" t="s">
        <v>415</v>
      </c>
      <c r="E112" s="153">
        <v>-0.2</v>
      </c>
      <c r="F112" s="520"/>
      <c r="G112" s="314">
        <v>1</v>
      </c>
      <c r="H112" s="520"/>
    </row>
    <row r="113" spans="2:8">
      <c r="B113" s="598"/>
      <c r="C113" s="517">
        <v>44144</v>
      </c>
      <c r="D113" s="520" t="s">
        <v>416</v>
      </c>
      <c r="E113" s="153">
        <v>-0.02</v>
      </c>
      <c r="F113" s="520"/>
      <c r="G113" s="314">
        <v>1</v>
      </c>
      <c r="H113" s="520"/>
    </row>
    <row r="114" spans="2:8">
      <c r="B114" s="598"/>
      <c r="C114" s="517">
        <v>44145</v>
      </c>
      <c r="D114" s="43" t="s">
        <v>486</v>
      </c>
      <c r="E114" s="154">
        <v>0.77</v>
      </c>
      <c r="F114" s="520"/>
      <c r="G114" s="314">
        <v>0</v>
      </c>
      <c r="H114" s="520"/>
    </row>
    <row r="115" spans="2:8" ht="30">
      <c r="B115" s="598"/>
      <c r="C115" s="517">
        <v>44146</v>
      </c>
      <c r="D115" s="520" t="s">
        <v>487</v>
      </c>
      <c r="E115" s="153">
        <v>-274.8</v>
      </c>
      <c r="F115" s="520" t="s">
        <v>488</v>
      </c>
      <c r="G115" s="314">
        <v>0</v>
      </c>
      <c r="H115" s="520"/>
    </row>
    <row r="116" spans="2:8" ht="30">
      <c r="B116" s="598"/>
      <c r="C116" s="517">
        <v>44146</v>
      </c>
      <c r="D116" s="520" t="s">
        <v>487</v>
      </c>
      <c r="E116" s="153">
        <v>-183.2</v>
      </c>
      <c r="F116" s="520" t="s">
        <v>489</v>
      </c>
      <c r="G116" s="314">
        <v>0</v>
      </c>
      <c r="H116" s="520"/>
    </row>
    <row r="117" spans="2:8">
      <c r="B117" s="598"/>
      <c r="C117" s="323">
        <v>44146</v>
      </c>
      <c r="D117" s="10" t="s">
        <v>490</v>
      </c>
      <c r="E117" s="155">
        <v>84</v>
      </c>
      <c r="F117" s="10" t="s">
        <v>491</v>
      </c>
      <c r="G117" s="314">
        <v>1</v>
      </c>
      <c r="H117" s="520"/>
    </row>
    <row r="118" spans="2:8">
      <c r="B118" s="598"/>
      <c r="C118" s="517">
        <v>44146</v>
      </c>
      <c r="D118" s="520" t="s">
        <v>492</v>
      </c>
      <c r="E118" s="153">
        <v>-0.02</v>
      </c>
      <c r="F118" s="520"/>
      <c r="G118" s="314">
        <v>1</v>
      </c>
      <c r="H118" s="520"/>
    </row>
    <row r="119" spans="2:8">
      <c r="B119" s="598"/>
      <c r="C119" s="517">
        <v>44146</v>
      </c>
      <c r="D119" s="520" t="s">
        <v>383</v>
      </c>
      <c r="E119" s="153">
        <v>-0.2</v>
      </c>
      <c r="F119" s="520" t="s">
        <v>493</v>
      </c>
      <c r="G119" s="314">
        <v>1</v>
      </c>
      <c r="H119" s="520"/>
    </row>
    <row r="120" spans="2:8">
      <c r="B120" s="598"/>
      <c r="C120" s="325">
        <v>44147</v>
      </c>
      <c r="D120" s="230" t="s">
        <v>494</v>
      </c>
      <c r="E120" s="231">
        <v>20</v>
      </c>
      <c r="F120" s="230" t="s">
        <v>495</v>
      </c>
      <c r="G120" s="314">
        <v>1</v>
      </c>
      <c r="H120" s="520"/>
    </row>
    <row r="121" spans="2:8" ht="30" customHeight="1">
      <c r="B121" s="598"/>
      <c r="C121" s="325">
        <v>44151</v>
      </c>
      <c r="D121" s="230" t="s">
        <v>496</v>
      </c>
      <c r="E121" s="231">
        <v>20</v>
      </c>
      <c r="F121" s="230" t="s">
        <v>497</v>
      </c>
      <c r="G121" s="314">
        <v>1</v>
      </c>
      <c r="H121" s="520"/>
    </row>
    <row r="122" spans="2:8">
      <c r="B122" s="598"/>
      <c r="C122" s="322">
        <v>44151</v>
      </c>
      <c r="D122" s="243" t="s">
        <v>498</v>
      </c>
      <c r="E122" s="244">
        <v>-10</v>
      </c>
      <c r="F122" s="243" t="s">
        <v>499</v>
      </c>
      <c r="G122" s="314">
        <v>1</v>
      </c>
      <c r="H122" s="520"/>
    </row>
    <row r="123" spans="2:8">
      <c r="B123" s="598"/>
      <c r="C123" s="517">
        <v>44151</v>
      </c>
      <c r="D123" s="520" t="s">
        <v>383</v>
      </c>
      <c r="E123" s="153">
        <v>-0.36</v>
      </c>
      <c r="F123" s="520" t="s">
        <v>500</v>
      </c>
      <c r="G123" s="314">
        <v>0</v>
      </c>
      <c r="H123" s="520"/>
    </row>
    <row r="124" spans="2:8">
      <c r="B124" s="598"/>
      <c r="C124" s="517">
        <v>44151</v>
      </c>
      <c r="D124" s="520" t="s">
        <v>383</v>
      </c>
      <c r="E124" s="153">
        <v>-0.04</v>
      </c>
      <c r="F124" s="520" t="s">
        <v>501</v>
      </c>
      <c r="G124" s="314">
        <v>0</v>
      </c>
      <c r="H124" s="520"/>
    </row>
    <row r="125" spans="2:8">
      <c r="B125" s="598"/>
      <c r="C125" s="322">
        <v>44151</v>
      </c>
      <c r="D125" s="243" t="s">
        <v>502</v>
      </c>
      <c r="E125" s="244">
        <v>-10</v>
      </c>
      <c r="F125" s="243" t="s">
        <v>503</v>
      </c>
      <c r="G125" s="314">
        <v>1</v>
      </c>
      <c r="H125" s="520"/>
    </row>
    <row r="126" spans="2:8">
      <c r="B126" s="598"/>
      <c r="C126" s="322">
        <v>44151</v>
      </c>
      <c r="D126" s="243" t="s">
        <v>504</v>
      </c>
      <c r="E126" s="244">
        <v>-5</v>
      </c>
      <c r="F126" s="243" t="s">
        <v>505</v>
      </c>
      <c r="G126" s="314">
        <v>1</v>
      </c>
      <c r="H126" s="520"/>
    </row>
    <row r="127" spans="2:8">
      <c r="B127" s="598"/>
      <c r="C127" s="517">
        <v>44151</v>
      </c>
      <c r="D127" s="520" t="s">
        <v>383</v>
      </c>
      <c r="E127" s="153">
        <v>-0.4</v>
      </c>
      <c r="F127" s="520"/>
      <c r="G127" s="314">
        <v>1</v>
      </c>
      <c r="H127" s="520"/>
    </row>
    <row r="128" spans="2:8">
      <c r="B128" s="598"/>
      <c r="C128" s="517">
        <v>44151</v>
      </c>
      <c r="D128" s="520" t="s">
        <v>383</v>
      </c>
      <c r="E128" s="153">
        <v>-0.36</v>
      </c>
      <c r="F128" s="520" t="s">
        <v>506</v>
      </c>
      <c r="G128" s="314">
        <v>1</v>
      </c>
      <c r="H128" s="520"/>
    </row>
    <row r="129" spans="2:8">
      <c r="B129" s="598"/>
      <c r="C129" s="517">
        <v>44151</v>
      </c>
      <c r="D129" s="520" t="s">
        <v>383</v>
      </c>
      <c r="E129" s="153">
        <v>-0.04</v>
      </c>
      <c r="F129" s="520" t="s">
        <v>507</v>
      </c>
      <c r="G129" s="314">
        <v>1</v>
      </c>
      <c r="H129" s="520"/>
    </row>
    <row r="130" spans="2:8">
      <c r="B130" s="598"/>
      <c r="C130" s="517">
        <v>44151</v>
      </c>
      <c r="D130" s="520" t="s">
        <v>508</v>
      </c>
      <c r="E130" s="153">
        <v>-229.95</v>
      </c>
      <c r="F130" s="520" t="s">
        <v>509</v>
      </c>
      <c r="G130" s="314">
        <v>1</v>
      </c>
      <c r="H130" s="520"/>
    </row>
    <row r="131" spans="2:8">
      <c r="B131" s="598"/>
      <c r="C131" s="325">
        <v>44152</v>
      </c>
      <c r="D131" s="230" t="s">
        <v>417</v>
      </c>
      <c r="E131" s="231">
        <v>20</v>
      </c>
      <c r="F131" s="230" t="s">
        <v>510</v>
      </c>
      <c r="G131" s="314">
        <v>1</v>
      </c>
      <c r="H131" s="520"/>
    </row>
    <row r="132" spans="2:8">
      <c r="B132" s="598"/>
      <c r="C132" s="325">
        <v>44153</v>
      </c>
      <c r="D132" s="230" t="s">
        <v>511</v>
      </c>
      <c r="E132" s="231">
        <v>20</v>
      </c>
      <c r="F132" s="230" t="s">
        <v>512</v>
      </c>
      <c r="G132" s="314">
        <v>1</v>
      </c>
      <c r="H132" s="520"/>
    </row>
    <row r="133" spans="2:8">
      <c r="B133" s="598"/>
      <c r="C133" s="325">
        <v>44153</v>
      </c>
      <c r="D133" s="230" t="s">
        <v>513</v>
      </c>
      <c r="E133" s="231">
        <v>20</v>
      </c>
      <c r="F133" s="230" t="s">
        <v>514</v>
      </c>
      <c r="G133" s="314">
        <v>1</v>
      </c>
      <c r="H133" s="520"/>
    </row>
    <row r="134" spans="2:8">
      <c r="B134" s="598"/>
      <c r="C134" s="517">
        <v>44153</v>
      </c>
      <c r="D134" s="520" t="s">
        <v>492</v>
      </c>
      <c r="E134" s="153">
        <v>-0.02</v>
      </c>
      <c r="F134" s="520"/>
      <c r="G134" s="314">
        <v>1</v>
      </c>
      <c r="H134" s="520"/>
    </row>
    <row r="135" spans="2:8">
      <c r="B135" s="598"/>
      <c r="C135" s="517">
        <v>44153</v>
      </c>
      <c r="D135" s="520" t="s">
        <v>515</v>
      </c>
      <c r="E135" s="153">
        <v>-0.2</v>
      </c>
      <c r="F135" s="520" t="s">
        <v>383</v>
      </c>
      <c r="G135" s="314">
        <v>1</v>
      </c>
      <c r="H135" s="520"/>
    </row>
    <row r="136" spans="2:8" ht="30" customHeight="1">
      <c r="B136" s="598"/>
      <c r="C136" s="325">
        <v>44154</v>
      </c>
      <c r="D136" s="230" t="s">
        <v>516</v>
      </c>
      <c r="E136" s="231">
        <v>20</v>
      </c>
      <c r="F136" s="230" t="s">
        <v>517</v>
      </c>
      <c r="G136" s="314">
        <v>1</v>
      </c>
      <c r="H136" s="520"/>
    </row>
    <row r="137" spans="2:8">
      <c r="B137" s="598"/>
      <c r="C137" s="325">
        <v>44155</v>
      </c>
      <c r="D137" s="230" t="s">
        <v>518</v>
      </c>
      <c r="E137" s="231">
        <v>20</v>
      </c>
      <c r="F137" s="230" t="s">
        <v>519</v>
      </c>
      <c r="G137" s="314">
        <v>1</v>
      </c>
      <c r="H137" s="520"/>
    </row>
    <row r="138" spans="2:8" ht="30" customHeight="1">
      <c r="B138" s="598"/>
      <c r="C138" s="517">
        <v>44158</v>
      </c>
      <c r="D138" s="520" t="s">
        <v>520</v>
      </c>
      <c r="E138" s="153">
        <v>-25</v>
      </c>
      <c r="F138" s="520" t="s">
        <v>521</v>
      </c>
      <c r="G138" s="314">
        <v>1</v>
      </c>
      <c r="H138" s="520"/>
    </row>
    <row r="139" spans="2:8">
      <c r="B139" s="598"/>
      <c r="C139" s="517">
        <v>44158</v>
      </c>
      <c r="D139" s="520" t="s">
        <v>522</v>
      </c>
      <c r="E139" s="153">
        <v>-220.5</v>
      </c>
      <c r="F139" s="520" t="s">
        <v>523</v>
      </c>
      <c r="G139" s="314">
        <v>1</v>
      </c>
      <c r="H139" s="520"/>
    </row>
    <row r="140" spans="2:8">
      <c r="B140" s="598"/>
      <c r="C140" s="517">
        <v>44158</v>
      </c>
      <c r="D140" s="520" t="s">
        <v>524</v>
      </c>
      <c r="E140" s="153">
        <v>-281.48</v>
      </c>
      <c r="F140" s="520" t="s">
        <v>525</v>
      </c>
      <c r="G140" s="314">
        <v>1</v>
      </c>
      <c r="H140" s="520"/>
    </row>
    <row r="141" spans="2:8">
      <c r="B141" s="598"/>
      <c r="C141" s="325">
        <v>44160</v>
      </c>
      <c r="D141" s="230" t="s">
        <v>526</v>
      </c>
      <c r="E141" s="231">
        <v>20</v>
      </c>
      <c r="F141" s="230" t="s">
        <v>527</v>
      </c>
      <c r="G141" s="314">
        <v>1</v>
      </c>
      <c r="H141" s="520"/>
    </row>
    <row r="142" spans="2:8" ht="30" customHeight="1">
      <c r="B142" s="598"/>
      <c r="C142" s="517">
        <v>44162</v>
      </c>
      <c r="D142" s="520" t="s">
        <v>528</v>
      </c>
      <c r="E142" s="153">
        <v>-219.04</v>
      </c>
      <c r="F142" s="520" t="s">
        <v>529</v>
      </c>
      <c r="G142" s="314">
        <v>1</v>
      </c>
      <c r="H142" s="520"/>
    </row>
    <row r="143" spans="2:8" ht="30" customHeight="1">
      <c r="B143" s="598"/>
      <c r="C143" s="325">
        <v>44165</v>
      </c>
      <c r="D143" s="230" t="s">
        <v>530</v>
      </c>
      <c r="E143" s="231">
        <v>20</v>
      </c>
      <c r="F143" s="230" t="s">
        <v>531</v>
      </c>
      <c r="G143" s="314">
        <v>1</v>
      </c>
      <c r="H143" s="520"/>
    </row>
    <row r="144" spans="2:8">
      <c r="B144" s="598"/>
      <c r="C144" s="517">
        <v>44169</v>
      </c>
      <c r="D144" s="520" t="s">
        <v>532</v>
      </c>
      <c r="E144" s="153">
        <f>-0.36*2</f>
        <v>-0.72</v>
      </c>
      <c r="F144" s="520" t="s">
        <v>383</v>
      </c>
      <c r="G144" s="314">
        <v>1</v>
      </c>
      <c r="H144" s="520"/>
    </row>
    <row r="145" spans="2:8">
      <c r="B145" s="598"/>
      <c r="C145" s="517">
        <v>44169</v>
      </c>
      <c r="D145" s="520" t="s">
        <v>533</v>
      </c>
      <c r="E145" s="153">
        <v>-0.15</v>
      </c>
      <c r="F145" s="520" t="s">
        <v>383</v>
      </c>
      <c r="G145" s="314">
        <v>1</v>
      </c>
      <c r="H145" s="520"/>
    </row>
    <row r="146" spans="2:8">
      <c r="B146" s="598"/>
      <c r="C146" s="517">
        <v>44169</v>
      </c>
      <c r="D146" s="520" t="s">
        <v>483</v>
      </c>
      <c r="E146" s="153">
        <f>-2.99*2</f>
        <v>-5.98</v>
      </c>
      <c r="F146" s="520" t="s">
        <v>534</v>
      </c>
      <c r="G146" s="314">
        <v>1</v>
      </c>
      <c r="H146" s="520"/>
    </row>
    <row r="147" spans="2:8">
      <c r="B147" s="598"/>
      <c r="C147" s="517">
        <v>44169</v>
      </c>
      <c r="D147" s="520" t="s">
        <v>486</v>
      </c>
      <c r="E147" s="153">
        <v>0.15</v>
      </c>
      <c r="F147" s="520" t="s">
        <v>383</v>
      </c>
      <c r="G147" s="314">
        <v>1</v>
      </c>
      <c r="H147" s="520"/>
    </row>
    <row r="148" spans="2:8">
      <c r="B148" s="598"/>
      <c r="C148" s="325">
        <v>44172</v>
      </c>
      <c r="D148" s="230" t="s">
        <v>456</v>
      </c>
      <c r="E148" s="231">
        <v>20</v>
      </c>
      <c r="F148" s="230" t="s">
        <v>535</v>
      </c>
      <c r="G148" s="314">
        <v>1</v>
      </c>
      <c r="H148" s="520"/>
    </row>
    <row r="149" spans="2:8" ht="30" customHeight="1">
      <c r="B149" s="598"/>
      <c r="C149" s="325">
        <v>44173</v>
      </c>
      <c r="D149" s="230" t="s">
        <v>536</v>
      </c>
      <c r="E149" s="231">
        <v>20</v>
      </c>
      <c r="F149" s="230" t="s">
        <v>537</v>
      </c>
      <c r="G149" s="314">
        <v>1</v>
      </c>
      <c r="H149" s="520"/>
    </row>
    <row r="150" spans="2:8" ht="30" customHeight="1">
      <c r="B150" s="598"/>
      <c r="C150" s="517">
        <v>44173</v>
      </c>
      <c r="D150" s="520" t="s">
        <v>538</v>
      </c>
      <c r="E150" s="153">
        <v>-6</v>
      </c>
      <c r="F150" s="520" t="s">
        <v>539</v>
      </c>
      <c r="G150" s="314">
        <v>1</v>
      </c>
      <c r="H150" s="520"/>
    </row>
    <row r="151" spans="2:8">
      <c r="B151" s="598"/>
      <c r="C151" s="517">
        <v>44176</v>
      </c>
      <c r="D151" s="520" t="s">
        <v>487</v>
      </c>
      <c r="E151" s="153">
        <v>-100</v>
      </c>
      <c r="F151" s="520" t="s">
        <v>540</v>
      </c>
      <c r="G151" s="314">
        <v>1</v>
      </c>
      <c r="H151" s="520"/>
    </row>
    <row r="152" spans="2:8">
      <c r="B152" s="598"/>
      <c r="C152" s="325">
        <v>44179</v>
      </c>
      <c r="D152" s="230" t="s">
        <v>541</v>
      </c>
      <c r="E152" s="231">
        <v>24</v>
      </c>
      <c r="F152" s="230" t="s">
        <v>542</v>
      </c>
      <c r="G152" s="314">
        <v>1</v>
      </c>
      <c r="H152" s="520"/>
    </row>
    <row r="153" spans="2:8" ht="30" customHeight="1">
      <c r="B153" s="598"/>
      <c r="C153" s="325">
        <v>44179</v>
      </c>
      <c r="D153" s="230" t="s">
        <v>543</v>
      </c>
      <c r="E153" s="231">
        <v>20</v>
      </c>
      <c r="F153" s="230" t="s">
        <v>544</v>
      </c>
      <c r="G153" s="314">
        <v>1</v>
      </c>
      <c r="H153" s="520"/>
    </row>
    <row r="154" spans="2:8">
      <c r="B154" s="598"/>
      <c r="C154" s="325">
        <v>44179</v>
      </c>
      <c r="D154" s="230" t="s">
        <v>414</v>
      </c>
      <c r="E154" s="231">
        <v>20</v>
      </c>
      <c r="F154" s="230" t="s">
        <v>545</v>
      </c>
      <c r="G154" s="314">
        <v>1</v>
      </c>
      <c r="H154" s="520"/>
    </row>
    <row r="155" spans="2:8">
      <c r="B155" s="598"/>
      <c r="C155" s="517">
        <v>44179</v>
      </c>
      <c r="D155" s="520" t="s">
        <v>546</v>
      </c>
      <c r="E155" s="153">
        <v>-0.2</v>
      </c>
      <c r="F155" s="520" t="s">
        <v>383</v>
      </c>
      <c r="G155" s="314">
        <v>1</v>
      </c>
      <c r="H155" s="520"/>
    </row>
    <row r="156" spans="2:8">
      <c r="B156" s="598"/>
      <c r="C156" s="517">
        <v>44179</v>
      </c>
      <c r="D156" s="520" t="s">
        <v>547</v>
      </c>
      <c r="E156" s="153">
        <v>-0.02</v>
      </c>
      <c r="F156" s="520" t="s">
        <v>383</v>
      </c>
      <c r="G156" s="314">
        <v>1</v>
      </c>
      <c r="H156" s="520"/>
    </row>
    <row r="157" spans="2:8">
      <c r="B157" s="598"/>
      <c r="C157" s="517">
        <v>44180</v>
      </c>
      <c r="D157" s="520" t="s">
        <v>548</v>
      </c>
      <c r="E157" s="153">
        <v>-100</v>
      </c>
      <c r="F157" s="520" t="s">
        <v>549</v>
      </c>
      <c r="G157" s="314">
        <v>1</v>
      </c>
      <c r="H157" s="520"/>
    </row>
    <row r="158" spans="2:8">
      <c r="B158" s="598"/>
      <c r="C158" s="325">
        <v>44180</v>
      </c>
      <c r="D158" s="230" t="s">
        <v>550</v>
      </c>
      <c r="E158" s="231">
        <v>20</v>
      </c>
      <c r="F158" s="230" t="s">
        <v>551</v>
      </c>
      <c r="G158" s="314">
        <v>1</v>
      </c>
      <c r="H158" s="520"/>
    </row>
    <row r="159" spans="2:8">
      <c r="B159" s="598"/>
      <c r="C159" s="325">
        <v>44180</v>
      </c>
      <c r="D159" s="230" t="s">
        <v>552</v>
      </c>
      <c r="E159" s="231">
        <v>20</v>
      </c>
      <c r="F159" s="230" t="s">
        <v>553</v>
      </c>
      <c r="G159" s="314">
        <v>1</v>
      </c>
      <c r="H159" s="520"/>
    </row>
    <row r="160" spans="2:8">
      <c r="B160" s="598"/>
      <c r="C160" s="325">
        <v>44180</v>
      </c>
      <c r="D160" s="230" t="s">
        <v>554</v>
      </c>
      <c r="E160" s="231">
        <v>20</v>
      </c>
      <c r="F160" s="230" t="s">
        <v>555</v>
      </c>
      <c r="G160" s="314">
        <v>1</v>
      </c>
      <c r="H160" s="520"/>
    </row>
    <row r="161" spans="2:8">
      <c r="B161" s="598"/>
      <c r="C161" s="325">
        <v>44181</v>
      </c>
      <c r="D161" s="230" t="s">
        <v>556</v>
      </c>
      <c r="E161" s="231">
        <v>20</v>
      </c>
      <c r="F161" s="230" t="s">
        <v>557</v>
      </c>
      <c r="G161" s="314">
        <v>1</v>
      </c>
      <c r="H161" s="520"/>
    </row>
    <row r="162" spans="2:8">
      <c r="B162" s="598"/>
      <c r="C162" s="325">
        <v>44181</v>
      </c>
      <c r="D162" s="230" t="s">
        <v>414</v>
      </c>
      <c r="E162" s="231">
        <v>20</v>
      </c>
      <c r="F162" s="230" t="s">
        <v>558</v>
      </c>
      <c r="G162" s="314">
        <v>1</v>
      </c>
      <c r="H162" s="520"/>
    </row>
    <row r="163" spans="2:8">
      <c r="B163" s="598"/>
      <c r="C163" s="517">
        <v>44181</v>
      </c>
      <c r="D163" s="520" t="s">
        <v>546</v>
      </c>
      <c r="E163" s="153">
        <v>-0.3</v>
      </c>
      <c r="F163" s="520" t="s">
        <v>383</v>
      </c>
      <c r="G163" s="314">
        <v>1</v>
      </c>
      <c r="H163" s="520"/>
    </row>
    <row r="164" spans="2:8">
      <c r="B164" s="598"/>
      <c r="C164" s="517">
        <v>44181</v>
      </c>
      <c r="D164" s="520" t="s">
        <v>547</v>
      </c>
      <c r="E164" s="153">
        <v>-0.06</v>
      </c>
      <c r="F164" s="520" t="s">
        <v>383</v>
      </c>
      <c r="G164" s="314">
        <v>1</v>
      </c>
      <c r="H164" s="520"/>
    </row>
    <row r="165" spans="2:8">
      <c r="B165" s="598"/>
      <c r="C165" s="325">
        <v>44182</v>
      </c>
      <c r="D165" s="230" t="s">
        <v>559</v>
      </c>
      <c r="E165" s="231">
        <v>40</v>
      </c>
      <c r="F165" s="230" t="s">
        <v>560</v>
      </c>
      <c r="G165" s="314">
        <v>1</v>
      </c>
      <c r="H165" s="520"/>
    </row>
    <row r="166" spans="2:8">
      <c r="B166" s="598"/>
      <c r="C166" s="517">
        <v>44182</v>
      </c>
      <c r="D166" s="520" t="s">
        <v>561</v>
      </c>
      <c r="E166" s="153">
        <v>-1.5</v>
      </c>
      <c r="F166" s="520" t="s">
        <v>562</v>
      </c>
      <c r="G166" s="314">
        <v>1</v>
      </c>
      <c r="H166" s="520"/>
    </row>
    <row r="167" spans="2:8">
      <c r="B167" s="598"/>
      <c r="C167" s="325">
        <v>44183</v>
      </c>
      <c r="D167" s="230" t="s">
        <v>563</v>
      </c>
      <c r="E167" s="231">
        <v>20</v>
      </c>
      <c r="F167" s="230" t="s">
        <v>564</v>
      </c>
      <c r="G167" s="314">
        <v>1</v>
      </c>
      <c r="H167" s="520"/>
    </row>
    <row r="168" spans="2:8">
      <c r="B168" s="598"/>
      <c r="C168" s="517">
        <v>44186</v>
      </c>
      <c r="D168" s="520" t="s">
        <v>565</v>
      </c>
      <c r="E168" s="153">
        <v>30</v>
      </c>
      <c r="F168" s="520" t="s">
        <v>566</v>
      </c>
      <c r="G168" s="314">
        <v>1</v>
      </c>
      <c r="H168" s="520"/>
    </row>
    <row r="169" spans="2:8">
      <c r="B169" s="598"/>
      <c r="C169" s="325">
        <v>44186</v>
      </c>
      <c r="D169" s="230" t="s">
        <v>567</v>
      </c>
      <c r="E169" s="231">
        <v>20</v>
      </c>
      <c r="F169" s="230" t="s">
        <v>568</v>
      </c>
      <c r="G169" s="314">
        <v>1</v>
      </c>
      <c r="H169" s="520"/>
    </row>
    <row r="170" spans="2:8">
      <c r="B170" s="598"/>
      <c r="C170" s="325">
        <v>44186</v>
      </c>
      <c r="D170" s="230" t="s">
        <v>569</v>
      </c>
      <c r="E170" s="231">
        <v>43</v>
      </c>
      <c r="F170" s="230" t="s">
        <v>570</v>
      </c>
      <c r="G170" s="314">
        <v>1</v>
      </c>
      <c r="H170" s="520"/>
    </row>
    <row r="171" spans="2:8">
      <c r="C171" s="517">
        <v>44200</v>
      </c>
      <c r="D171" s="520" t="s">
        <v>456</v>
      </c>
      <c r="E171" s="153">
        <v>5.25</v>
      </c>
      <c r="F171" s="520" t="s">
        <v>571</v>
      </c>
      <c r="G171" s="314">
        <v>1</v>
      </c>
      <c r="H171" s="520"/>
    </row>
    <row r="172" spans="2:8">
      <c r="C172" s="517">
        <v>44200</v>
      </c>
      <c r="D172" s="520" t="s">
        <v>456</v>
      </c>
      <c r="E172" s="153">
        <v>12</v>
      </c>
      <c r="F172" s="520" t="s">
        <v>540</v>
      </c>
      <c r="G172" s="314">
        <v>1</v>
      </c>
      <c r="H172" s="520"/>
    </row>
    <row r="173" spans="2:8">
      <c r="C173" s="517">
        <v>44200</v>
      </c>
      <c r="D173" s="41" t="s">
        <v>494</v>
      </c>
      <c r="E173" s="153">
        <v>5.25</v>
      </c>
      <c r="F173" s="520" t="s">
        <v>571</v>
      </c>
      <c r="G173" s="314">
        <v>1</v>
      </c>
      <c r="H173" s="520"/>
    </row>
    <row r="174" spans="2:8">
      <c r="C174" s="517">
        <v>44200</v>
      </c>
      <c r="D174" s="520" t="s">
        <v>530</v>
      </c>
      <c r="E174" s="153">
        <v>5.25</v>
      </c>
      <c r="F174" s="520" t="s">
        <v>571</v>
      </c>
      <c r="G174" s="314">
        <v>1</v>
      </c>
      <c r="H174" s="520"/>
    </row>
    <row r="175" spans="2:8">
      <c r="C175" s="517">
        <v>44200</v>
      </c>
      <c r="D175" s="520" t="s">
        <v>516</v>
      </c>
      <c r="E175" s="153">
        <v>5.25</v>
      </c>
      <c r="F175" s="520" t="s">
        <v>571</v>
      </c>
      <c r="G175" s="314">
        <v>1</v>
      </c>
      <c r="H175" s="520"/>
    </row>
    <row r="176" spans="2:8">
      <c r="C176" s="517">
        <v>44200</v>
      </c>
      <c r="D176" s="520" t="s">
        <v>572</v>
      </c>
      <c r="E176" s="153">
        <v>-21</v>
      </c>
      <c r="F176" s="520" t="s">
        <v>573</v>
      </c>
      <c r="G176" s="314">
        <v>1</v>
      </c>
      <c r="H176" s="520"/>
    </row>
    <row r="177" spans="3:8">
      <c r="C177" s="517">
        <v>44202</v>
      </c>
      <c r="D177" s="520" t="s">
        <v>574</v>
      </c>
      <c r="E177" s="153">
        <v>5.95</v>
      </c>
      <c r="F177" s="520" t="s">
        <v>571</v>
      </c>
      <c r="G177" s="314">
        <v>1</v>
      </c>
      <c r="H177" s="520"/>
    </row>
    <row r="178" spans="3:8">
      <c r="C178" s="517">
        <v>44202</v>
      </c>
      <c r="D178" s="520" t="s">
        <v>526</v>
      </c>
      <c r="E178" s="153">
        <v>5.95</v>
      </c>
      <c r="F178" s="520" t="s">
        <v>571</v>
      </c>
      <c r="G178" s="314">
        <v>1</v>
      </c>
      <c r="H178" s="520"/>
    </row>
    <row r="179" spans="3:8">
      <c r="C179" s="517">
        <v>44202</v>
      </c>
      <c r="D179" s="520" t="s">
        <v>572</v>
      </c>
      <c r="E179" s="153">
        <v>-11.9</v>
      </c>
      <c r="F179" s="520" t="s">
        <v>573</v>
      </c>
      <c r="G179" s="314">
        <v>1</v>
      </c>
      <c r="H179" s="520"/>
    </row>
    <row r="180" spans="3:8" ht="15">
      <c r="C180" s="325">
        <v>44211</v>
      </c>
      <c r="D180" s="230" t="s">
        <v>575</v>
      </c>
      <c r="E180" s="231">
        <v>20.399999999999999</v>
      </c>
      <c r="F180" s="230" t="s">
        <v>576</v>
      </c>
      <c r="G180" s="314">
        <v>1</v>
      </c>
      <c r="H180" s="520"/>
    </row>
    <row r="181" spans="3:8">
      <c r="C181" s="517">
        <v>44211</v>
      </c>
      <c r="D181" s="520" t="s">
        <v>361</v>
      </c>
      <c r="E181" s="153">
        <v>-0.02</v>
      </c>
      <c r="F181" s="520" t="s">
        <v>577</v>
      </c>
      <c r="G181" s="314">
        <v>1</v>
      </c>
      <c r="H181" s="520"/>
    </row>
    <row r="182" spans="3:8">
      <c r="C182" s="517">
        <v>44211</v>
      </c>
      <c r="D182" s="520" t="s">
        <v>578</v>
      </c>
      <c r="E182" s="153">
        <v>-0.2</v>
      </c>
      <c r="F182" s="520" t="s">
        <v>383</v>
      </c>
      <c r="G182" s="314">
        <v>1</v>
      </c>
      <c r="H182" s="520"/>
    </row>
    <row r="183" spans="3:8">
      <c r="C183" s="326">
        <v>44244</v>
      </c>
      <c r="D183" s="18" t="s">
        <v>362</v>
      </c>
      <c r="E183" s="159">
        <v>-0.36</v>
      </c>
      <c r="F183" s="520"/>
      <c r="G183" s="314">
        <v>1</v>
      </c>
      <c r="H183" s="520"/>
    </row>
    <row r="184" spans="3:8">
      <c r="C184" s="326">
        <v>44244</v>
      </c>
      <c r="D184" s="18" t="s">
        <v>579</v>
      </c>
      <c r="E184" s="159">
        <v>-20</v>
      </c>
      <c r="F184" s="520" t="s">
        <v>580</v>
      </c>
      <c r="G184" s="314">
        <v>1</v>
      </c>
      <c r="H184" s="520"/>
    </row>
    <row r="185" spans="3:8">
      <c r="C185" s="326">
        <v>44266</v>
      </c>
      <c r="D185" s="18" t="s">
        <v>581</v>
      </c>
      <c r="E185" s="159">
        <v>-0.36</v>
      </c>
      <c r="F185" s="520"/>
      <c r="G185" s="314">
        <v>1</v>
      </c>
      <c r="H185" s="520"/>
    </row>
    <row r="186" spans="3:8">
      <c r="C186" s="326">
        <v>44266</v>
      </c>
      <c r="D186" s="18" t="s">
        <v>582</v>
      </c>
      <c r="E186" s="159">
        <v>-0.04</v>
      </c>
      <c r="F186" s="520"/>
      <c r="G186" s="314">
        <v>1</v>
      </c>
      <c r="H186" s="520"/>
    </row>
    <row r="187" spans="3:8" ht="15">
      <c r="C187" s="326">
        <v>44266</v>
      </c>
      <c r="D187" s="18" t="s">
        <v>583</v>
      </c>
      <c r="E187" s="159">
        <v>-125</v>
      </c>
      <c r="F187" s="520" t="s">
        <v>584</v>
      </c>
      <c r="G187" s="314">
        <v>1</v>
      </c>
      <c r="H187" s="520"/>
    </row>
    <row r="188" spans="3:8" ht="15">
      <c r="C188" s="517">
        <v>44299</v>
      </c>
      <c r="D188" s="18" t="s">
        <v>583</v>
      </c>
      <c r="E188" s="153">
        <v>-135</v>
      </c>
      <c r="F188" s="520" t="s">
        <v>585</v>
      </c>
      <c r="G188" s="314">
        <v>1</v>
      </c>
      <c r="H188" s="520"/>
    </row>
    <row r="189" spans="3:8">
      <c r="C189" s="517">
        <v>44299</v>
      </c>
      <c r="D189" s="520" t="s">
        <v>362</v>
      </c>
      <c r="E189" s="153">
        <v>-0.4</v>
      </c>
      <c r="F189" s="520"/>
      <c r="G189" s="314">
        <v>1</v>
      </c>
      <c r="H189" s="520"/>
    </row>
    <row r="190" spans="3:8">
      <c r="C190" s="517">
        <v>44305</v>
      </c>
      <c r="D190" s="520" t="s">
        <v>586</v>
      </c>
      <c r="E190" s="153">
        <v>10</v>
      </c>
      <c r="F190" s="520" t="s">
        <v>587</v>
      </c>
      <c r="G190" s="314">
        <v>1</v>
      </c>
      <c r="H190" s="520"/>
    </row>
    <row r="191" spans="3:8" ht="30">
      <c r="C191" s="517">
        <v>44305</v>
      </c>
      <c r="D191" s="520" t="s">
        <v>588</v>
      </c>
      <c r="E191" s="153">
        <v>80.010000000000005</v>
      </c>
      <c r="F191" s="520" t="s">
        <v>589</v>
      </c>
      <c r="G191" s="314">
        <v>1</v>
      </c>
      <c r="H191" s="520"/>
    </row>
    <row r="192" spans="3:8">
      <c r="C192" s="517">
        <v>44320</v>
      </c>
      <c r="D192" s="520" t="s">
        <v>554</v>
      </c>
      <c r="E192" s="153">
        <v>4.8899999999999997</v>
      </c>
      <c r="F192" s="520" t="s">
        <v>590</v>
      </c>
      <c r="G192" s="314">
        <v>1</v>
      </c>
      <c r="H192" s="520"/>
    </row>
    <row r="193" spans="3:8" ht="15">
      <c r="C193" s="400">
        <v>44320</v>
      </c>
      <c r="D193" s="396" t="s">
        <v>569</v>
      </c>
      <c r="E193" s="399">
        <v>20</v>
      </c>
      <c r="F193" s="396" t="s">
        <v>591</v>
      </c>
      <c r="G193" s="314"/>
      <c r="H193" s="520"/>
    </row>
    <row r="194" spans="3:8" ht="15">
      <c r="C194" s="397">
        <v>44320</v>
      </c>
      <c r="D194" s="396" t="s">
        <v>569</v>
      </c>
      <c r="E194" s="398">
        <v>15.36</v>
      </c>
      <c r="F194" s="396" t="s">
        <v>591</v>
      </c>
      <c r="G194" s="314"/>
      <c r="H194" s="520"/>
    </row>
    <row r="195" spans="3:8" ht="15">
      <c r="C195" s="247"/>
      <c r="D195" s="520"/>
      <c r="E195" s="153">
        <f>SUM(E10:E194)</f>
        <v>736.9100000000002</v>
      </c>
      <c r="F195" s="520"/>
      <c r="G195" s="314"/>
      <c r="H195" s="520"/>
    </row>
    <row r="196" spans="3:8" ht="15">
      <c r="C196" s="520"/>
      <c r="D196" s="520"/>
      <c r="E196" s="153"/>
      <c r="F196" s="520"/>
      <c r="G196" s="314"/>
      <c r="H196" s="520"/>
    </row>
    <row r="197" spans="3:8" ht="18" customHeight="1">
      <c r="C197" s="599" t="s">
        <v>592</v>
      </c>
      <c r="D197" s="599"/>
      <c r="E197" s="153"/>
      <c r="F197" s="520"/>
      <c r="G197" s="314"/>
      <c r="H197" s="520"/>
    </row>
    <row r="198" spans="3:8" ht="15">
      <c r="C198" s="520"/>
      <c r="D198" s="520"/>
      <c r="E198" s="153"/>
      <c r="F198" s="520"/>
      <c r="G198" s="314"/>
      <c r="H198" s="520"/>
    </row>
    <row r="199" spans="3:8">
      <c r="C199" s="520"/>
      <c r="D199" s="520"/>
      <c r="E199" s="153"/>
      <c r="F199" s="520"/>
      <c r="G199" s="314"/>
      <c r="H199" s="520"/>
    </row>
    <row r="200" spans="3:8">
      <c r="C200" s="520"/>
      <c r="D200" s="520"/>
      <c r="E200" s="153"/>
      <c r="F200" s="520"/>
      <c r="G200" s="314"/>
      <c r="H200" s="520"/>
    </row>
    <row r="201" spans="3:8">
      <c r="C201" s="520"/>
      <c r="D201" s="520"/>
      <c r="E201" s="153"/>
      <c r="F201" s="520"/>
      <c r="G201" s="314"/>
      <c r="H201" s="520"/>
    </row>
    <row r="202" spans="3:8">
      <c r="C202" s="520"/>
      <c r="D202" s="520"/>
      <c r="E202" s="153"/>
      <c r="F202" s="520"/>
      <c r="G202" s="314"/>
      <c r="H202" s="520"/>
    </row>
    <row r="203" spans="3:8">
      <c r="C203" s="520"/>
      <c r="D203" s="520"/>
      <c r="E203" s="153"/>
      <c r="F203" s="520"/>
      <c r="G203" s="314"/>
      <c r="H203" s="520"/>
    </row>
    <row r="204" spans="3:8">
      <c r="C204" s="520"/>
      <c r="D204" s="520"/>
      <c r="E204" s="153"/>
      <c r="F204" s="520"/>
      <c r="G204" s="314"/>
      <c r="H204" s="520"/>
    </row>
    <row r="205" spans="3:8">
      <c r="C205" s="520"/>
      <c r="D205" s="520"/>
      <c r="E205" s="153"/>
      <c r="F205" s="520"/>
      <c r="G205" s="314"/>
      <c r="H205" s="520"/>
    </row>
    <row r="206" spans="3:8">
      <c r="C206" s="520"/>
      <c r="D206" s="520"/>
      <c r="E206" s="153"/>
      <c r="F206" s="520"/>
      <c r="G206" s="314"/>
      <c r="H206" s="520"/>
    </row>
    <row r="207" spans="3:8">
      <c r="C207" s="520"/>
      <c r="D207" s="520"/>
      <c r="E207" s="153"/>
      <c r="F207" s="520"/>
      <c r="G207" s="314"/>
      <c r="H207" s="520"/>
    </row>
    <row r="208" spans="3:8">
      <c r="C208" s="520"/>
      <c r="D208" s="520"/>
      <c r="E208" s="153"/>
      <c r="F208" s="520"/>
      <c r="G208" s="314"/>
      <c r="H208" s="520"/>
    </row>
    <row r="209" spans="3:8">
      <c r="C209" s="520"/>
      <c r="D209" s="520"/>
      <c r="E209" s="153"/>
      <c r="F209" s="520"/>
      <c r="G209" s="314"/>
      <c r="H209" s="520"/>
    </row>
    <row r="210" spans="3:8">
      <c r="C210" s="520"/>
      <c r="D210" s="520"/>
      <c r="E210" s="153"/>
      <c r="F210" s="520"/>
      <c r="G210" s="314"/>
      <c r="H210" s="520"/>
    </row>
    <row r="211" spans="3:8">
      <c r="C211" s="520"/>
      <c r="D211" s="520"/>
      <c r="E211" s="153"/>
      <c r="F211" s="520"/>
      <c r="G211" s="314"/>
      <c r="H211" s="520"/>
    </row>
    <row r="212" spans="3:8">
      <c r="C212" s="520"/>
      <c r="D212" s="520"/>
      <c r="E212" s="153"/>
      <c r="F212" s="520"/>
      <c r="G212" s="314"/>
      <c r="H212" s="520"/>
    </row>
    <row r="213" spans="3:8">
      <c r="C213" s="520"/>
      <c r="D213" s="520"/>
      <c r="E213" s="153"/>
      <c r="F213" s="520"/>
      <c r="G213" s="314"/>
      <c r="H213" s="520"/>
    </row>
    <row r="214" spans="3:8">
      <c r="C214" s="520"/>
      <c r="D214" s="520"/>
      <c r="E214" s="153"/>
      <c r="F214" s="520"/>
      <c r="G214" s="314"/>
      <c r="H214" s="520"/>
    </row>
    <row r="215" spans="3:8">
      <c r="C215" s="520"/>
      <c r="D215" s="520"/>
      <c r="E215" s="153"/>
      <c r="F215" s="520"/>
      <c r="G215" s="314"/>
      <c r="H215" s="520"/>
    </row>
    <row r="216" spans="3:8">
      <c r="C216" s="520"/>
      <c r="D216" s="520"/>
      <c r="E216" s="153"/>
      <c r="F216" s="520"/>
      <c r="G216" s="314"/>
      <c r="H216" s="520"/>
    </row>
    <row r="217" spans="3:8">
      <c r="C217" s="520"/>
      <c r="D217" s="520"/>
      <c r="E217" s="153"/>
      <c r="F217" s="520"/>
      <c r="G217" s="314"/>
      <c r="H217" s="520"/>
    </row>
    <row r="218" spans="3:8">
      <c r="C218" s="520"/>
      <c r="D218" s="520"/>
      <c r="E218" s="153"/>
      <c r="F218" s="520"/>
      <c r="G218" s="314"/>
      <c r="H218" s="520"/>
    </row>
    <row r="219" spans="3:8" ht="15"/>
    <row r="220" spans="3:8" ht="15"/>
    <row r="221" spans="3:8" ht="15"/>
  </sheetData>
  <mergeCells count="4">
    <mergeCell ref="C7:E7"/>
    <mergeCell ref="B10:B170"/>
    <mergeCell ref="C2:G5"/>
    <mergeCell ref="C197:D197"/>
  </mergeCells>
  <hyperlinks>
    <hyperlink ref="C2:G5" r:id="rId1" display="Anexo 7: registro de movimientos en la cuenta bancaria" xr:uid="{893ED5E5-6F68-42CE-95AF-F20CA7DB98E6}"/>
  </hyperlinks>
  <pageMargins left="0.7" right="0.7" top="0.75" bottom="0.75" header="0.3" footer="0.3"/>
  <pageSetup paperSize="9" orientation="portrait" verticalDpi="0"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4F17A-784E-427D-8F45-F0EFF90C2C7C}">
  <dimension ref="B1:M29"/>
  <sheetViews>
    <sheetView showGridLines="0" zoomScale="90" zoomScaleNormal="90" workbookViewId="0">
      <selection activeCell="N18" sqref="L17:N18"/>
    </sheetView>
  </sheetViews>
  <sheetFormatPr defaultColWidth="8.85546875" defaultRowHeight="15"/>
  <cols>
    <col min="2" max="2" width="23.85546875" bestFit="1" customWidth="1"/>
    <col min="3" max="3" width="20.140625" customWidth="1"/>
    <col min="4" max="4" width="15" bestFit="1" customWidth="1"/>
    <col min="5" max="5" width="44.85546875" customWidth="1"/>
    <col min="6" max="6" width="8.7109375" style="494" customWidth="1"/>
    <col min="8" max="8" width="15.85546875" customWidth="1"/>
    <col min="9" max="9" width="14.7109375" style="148" customWidth="1"/>
    <col min="10" max="10" width="14.140625" customWidth="1"/>
    <col min="11" max="11" width="56.28515625" style="148" customWidth="1"/>
  </cols>
  <sheetData>
    <row r="1" spans="2:11" ht="19.899999999999999" customHeight="1">
      <c r="B1" s="456" t="s">
        <v>37</v>
      </c>
      <c r="C1" s="534">
        <f>D5+14+D26+J26+J14+D20+J5+D14</f>
        <v>3115.32</v>
      </c>
      <c r="D1" s="535"/>
      <c r="E1" s="205"/>
      <c r="F1" s="488"/>
      <c r="J1" s="319"/>
    </row>
    <row r="2" spans="2:11">
      <c r="B2" s="205"/>
      <c r="C2" s="205"/>
      <c r="D2" s="205"/>
      <c r="E2" s="205"/>
      <c r="F2" s="488"/>
    </row>
    <row r="3" spans="2:11" ht="14.45" customHeight="1">
      <c r="B3" s="536" t="s">
        <v>38</v>
      </c>
      <c r="C3" s="536"/>
      <c r="D3" s="536"/>
      <c r="E3" s="536"/>
      <c r="F3" s="489"/>
      <c r="H3" s="539" t="s">
        <v>39</v>
      </c>
      <c r="I3" s="539"/>
      <c r="J3" s="539"/>
      <c r="K3" s="539"/>
    </row>
    <row r="4" spans="2:11" ht="26.45" customHeight="1">
      <c r="B4" s="537" t="s">
        <v>40</v>
      </c>
      <c r="C4" s="537"/>
      <c r="D4" s="537"/>
      <c r="E4" s="537"/>
      <c r="F4" s="490"/>
      <c r="H4" s="537" t="s">
        <v>41</v>
      </c>
      <c r="I4" s="537"/>
      <c r="J4" s="537"/>
      <c r="K4" s="537"/>
    </row>
    <row r="5" spans="2:11" s="296" customFormat="1" ht="18.75">
      <c r="B5" s="206" t="s">
        <v>42</v>
      </c>
      <c r="C5" s="206"/>
      <c r="D5" s="307">
        <f>SUM(D7:D8)</f>
        <v>110</v>
      </c>
      <c r="E5" s="206"/>
      <c r="F5" s="489"/>
      <c r="H5" s="204" t="s">
        <v>42</v>
      </c>
      <c r="J5" s="308">
        <f>SUM(J7:J10)</f>
        <v>2113.25</v>
      </c>
      <c r="K5" s="306"/>
    </row>
    <row r="6" spans="2:11">
      <c r="B6" s="220" t="s">
        <v>43</v>
      </c>
      <c r="C6" s="221" t="s">
        <v>44</v>
      </c>
      <c r="D6" s="222" t="s">
        <v>8</v>
      </c>
      <c r="E6" s="223" t="s">
        <v>9</v>
      </c>
      <c r="F6" s="491"/>
      <c r="H6" s="182" t="s">
        <v>45</v>
      </c>
      <c r="I6" s="214" t="s">
        <v>46</v>
      </c>
      <c r="J6" s="213" t="s">
        <v>42</v>
      </c>
      <c r="K6" s="182" t="s">
        <v>9</v>
      </c>
    </row>
    <row r="7" spans="2:11" ht="26.25" customHeight="1">
      <c r="B7" s="193" t="s">
        <v>47</v>
      </c>
      <c r="C7" s="191" t="s">
        <v>48</v>
      </c>
      <c r="D7" s="192">
        <v>90</v>
      </c>
      <c r="E7" s="457" t="s">
        <v>49</v>
      </c>
      <c r="F7" s="492"/>
      <c r="H7" s="211" t="s">
        <v>50</v>
      </c>
      <c r="I7" s="224">
        <f>J7*K7</f>
        <v>344.02500000000003</v>
      </c>
      <c r="J7" s="212">
        <v>625.5</v>
      </c>
      <c r="K7" s="293">
        <v>0.55000000000000004</v>
      </c>
    </row>
    <row r="8" spans="2:11">
      <c r="B8" s="193" t="s">
        <v>51</v>
      </c>
      <c r="C8" s="191" t="s">
        <v>52</v>
      </c>
      <c r="D8" s="192">
        <v>20</v>
      </c>
      <c r="E8" s="215" t="s">
        <v>53</v>
      </c>
      <c r="F8" s="503"/>
      <c r="H8" s="207" t="s">
        <v>54</v>
      </c>
      <c r="I8" s="225">
        <f>J8*K8</f>
        <v>269.5</v>
      </c>
      <c r="J8" s="209">
        <v>490</v>
      </c>
      <c r="K8" s="294">
        <v>0.55000000000000004</v>
      </c>
    </row>
    <row r="9" spans="2:11">
      <c r="B9" s="193"/>
      <c r="C9" s="191"/>
      <c r="D9" s="192"/>
      <c r="E9" s="215"/>
      <c r="F9" s="493"/>
      <c r="H9" s="207" t="s">
        <v>55</v>
      </c>
      <c r="I9" s="225">
        <f>J9*K9</f>
        <v>267.71250000000003</v>
      </c>
      <c r="J9" s="209">
        <v>486.75</v>
      </c>
      <c r="K9" s="294">
        <v>0.55000000000000004</v>
      </c>
    </row>
    <row r="10" spans="2:11">
      <c r="B10" s="216"/>
      <c r="C10" s="217"/>
      <c r="D10" s="218"/>
      <c r="E10" s="219"/>
      <c r="F10" s="493"/>
      <c r="H10" s="208" t="s">
        <v>56</v>
      </c>
      <c r="I10" s="226">
        <f>J10*K10</f>
        <v>281.05</v>
      </c>
      <c r="J10" s="210">
        <v>511</v>
      </c>
      <c r="K10" s="295">
        <v>0.55000000000000004</v>
      </c>
    </row>
    <row r="12" spans="2:11" ht="14.45" customHeight="1">
      <c r="B12" s="538" t="s">
        <v>57</v>
      </c>
      <c r="C12" s="538"/>
      <c r="D12" s="538"/>
      <c r="E12" s="538"/>
      <c r="F12" s="495"/>
      <c r="H12" s="539" t="s">
        <v>58</v>
      </c>
      <c r="I12" s="539"/>
      <c r="J12" s="539"/>
      <c r="K12" s="539"/>
    </row>
    <row r="13" spans="2:11" ht="29.25" customHeight="1">
      <c r="B13" s="537" t="s">
        <v>59</v>
      </c>
      <c r="C13" s="537"/>
      <c r="D13" s="537"/>
      <c r="E13" s="537"/>
      <c r="F13" s="490"/>
      <c r="H13" s="539"/>
      <c r="I13" s="539"/>
      <c r="J13" s="539"/>
      <c r="K13" s="539"/>
    </row>
    <row r="14" spans="2:11" s="296" customFormat="1" ht="18.75">
      <c r="B14" s="204" t="s">
        <v>42</v>
      </c>
      <c r="D14" s="309">
        <f>SUM(D16:D16)</f>
        <v>10</v>
      </c>
      <c r="F14" s="496"/>
      <c r="H14" s="296" t="s">
        <v>42</v>
      </c>
      <c r="J14" s="311">
        <f>SUM(J16:J18)</f>
        <v>685</v>
      </c>
    </row>
    <row r="15" spans="2:11">
      <c r="B15" s="250" t="s">
        <v>60</v>
      </c>
      <c r="C15" s="255" t="s">
        <v>61</v>
      </c>
      <c r="D15" s="195" t="s">
        <v>8</v>
      </c>
      <c r="E15" s="251" t="s">
        <v>9</v>
      </c>
      <c r="F15" s="497"/>
      <c r="H15" s="182" t="s">
        <v>62</v>
      </c>
      <c r="I15" s="213" t="s">
        <v>61</v>
      </c>
      <c r="J15" s="182" t="s">
        <v>42</v>
      </c>
      <c r="K15" s="214" t="s">
        <v>9</v>
      </c>
    </row>
    <row r="16" spans="2:11">
      <c r="B16" s="320">
        <f>'A7'!C190</f>
        <v>44305</v>
      </c>
      <c r="C16" s="258" t="s">
        <v>63</v>
      </c>
      <c r="D16" s="259">
        <f>'A7'!E190</f>
        <v>10</v>
      </c>
      <c r="E16" s="260" t="s">
        <v>64</v>
      </c>
      <c r="F16" s="505"/>
      <c r="H16" s="290" t="s">
        <v>65</v>
      </c>
      <c r="I16" s="291" t="s">
        <v>66</v>
      </c>
      <c r="J16" s="292">
        <f>'A3'!E19</f>
        <v>540</v>
      </c>
      <c r="K16" s="310" t="s">
        <v>67</v>
      </c>
    </row>
    <row r="17" spans="2:13" ht="48" customHeight="1">
      <c r="H17" s="459" t="s">
        <v>65</v>
      </c>
      <c r="I17" s="312" t="s">
        <v>68</v>
      </c>
      <c r="J17" s="460">
        <v>100</v>
      </c>
      <c r="K17" s="458" t="s">
        <v>69</v>
      </c>
      <c r="L17" s="504"/>
      <c r="M17" s="504"/>
    </row>
    <row r="18" spans="2:13" ht="15" customHeight="1">
      <c r="B18" s="539" t="s">
        <v>58</v>
      </c>
      <c r="C18" s="539"/>
      <c r="D18" s="539"/>
      <c r="E18" s="539"/>
      <c r="F18" s="499"/>
      <c r="H18" s="290" t="s">
        <v>65</v>
      </c>
      <c r="I18" s="291" t="s">
        <v>66</v>
      </c>
      <c r="J18" s="292">
        <f>'A3'!E45</f>
        <v>45</v>
      </c>
      <c r="K18" s="310" t="s">
        <v>70</v>
      </c>
    </row>
    <row r="19" spans="2:13" ht="28.5" customHeight="1">
      <c r="B19" s="537" t="s">
        <v>71</v>
      </c>
      <c r="C19" s="537"/>
      <c r="D19" s="537"/>
      <c r="E19" s="537"/>
      <c r="F19" s="490"/>
    </row>
    <row r="20" spans="2:13" ht="18.75">
      <c r="B20" s="296" t="s">
        <v>42</v>
      </c>
      <c r="C20" s="296"/>
      <c r="D20" s="311">
        <f>D22</f>
        <v>39.479999999999997</v>
      </c>
      <c r="E20" s="296"/>
      <c r="F20" s="496"/>
      <c r="I20" s="288"/>
      <c r="J20" s="289"/>
      <c r="K20" s="288"/>
    </row>
    <row r="21" spans="2:13">
      <c r="B21" s="182" t="s">
        <v>60</v>
      </c>
      <c r="C21" s="213" t="s">
        <v>61</v>
      </c>
      <c r="D21" s="182" t="s">
        <v>42</v>
      </c>
      <c r="E21" s="214" t="s">
        <v>9</v>
      </c>
      <c r="F21" s="500"/>
      <c r="I21" s="288"/>
      <c r="J21" s="289"/>
      <c r="K21" s="288"/>
    </row>
    <row r="22" spans="2:13" ht="32.25" customHeight="1">
      <c r="B22" s="370">
        <f>'A7'!C31</f>
        <v>44092</v>
      </c>
      <c r="C22" s="291" t="s">
        <v>68</v>
      </c>
      <c r="D22" s="292">
        <f>'A7'!E31</f>
        <v>39.479999999999997</v>
      </c>
      <c r="E22" s="458" t="s">
        <v>72</v>
      </c>
      <c r="F22" s="501"/>
      <c r="I22" s="288"/>
      <c r="J22" s="289"/>
      <c r="K22" s="288"/>
    </row>
    <row r="23" spans="2:13" ht="15.6" customHeight="1">
      <c r="B23" s="33"/>
      <c r="C23" s="288"/>
      <c r="D23" s="316"/>
      <c r="E23" s="317"/>
      <c r="F23" s="502"/>
      <c r="I23" s="288"/>
      <c r="J23" s="289"/>
      <c r="K23" s="288"/>
    </row>
    <row r="24" spans="2:13" ht="15.6" customHeight="1">
      <c r="B24" s="539" t="s">
        <v>73</v>
      </c>
      <c r="C24" s="539"/>
      <c r="D24" s="539"/>
      <c r="E24" s="539"/>
      <c r="F24" s="499"/>
      <c r="H24" s="540" t="s">
        <v>74</v>
      </c>
      <c r="I24" s="540"/>
      <c r="J24" s="540"/>
      <c r="K24" s="540"/>
    </row>
    <row r="25" spans="2:13" ht="14.45" customHeight="1">
      <c r="B25" s="539"/>
      <c r="C25" s="539"/>
      <c r="D25" s="539"/>
      <c r="E25" s="539"/>
      <c r="F25" s="499"/>
      <c r="H25" s="540"/>
      <c r="I25" s="540"/>
      <c r="J25" s="540"/>
      <c r="K25" s="540"/>
    </row>
    <row r="26" spans="2:13" s="296" customFormat="1" ht="18.75">
      <c r="B26" s="204" t="s">
        <v>42</v>
      </c>
      <c r="D26" s="309">
        <f>SUM(D28:D29)</f>
        <v>115.37</v>
      </c>
      <c r="F26" s="496"/>
      <c r="H26" s="204" t="s">
        <v>42</v>
      </c>
      <c r="I26" s="306"/>
      <c r="J26" s="308">
        <f>J28</f>
        <v>28.22</v>
      </c>
      <c r="K26" s="306"/>
    </row>
    <row r="27" spans="2:13">
      <c r="B27" s="250" t="s">
        <v>60</v>
      </c>
      <c r="C27" s="255" t="s">
        <v>61</v>
      </c>
      <c r="D27" s="195" t="s">
        <v>8</v>
      </c>
      <c r="E27" s="251" t="s">
        <v>9</v>
      </c>
      <c r="F27" s="497"/>
      <c r="H27" s="182" t="s">
        <v>62</v>
      </c>
      <c r="I27" s="213" t="s">
        <v>61</v>
      </c>
      <c r="J27" s="182" t="s">
        <v>42</v>
      </c>
      <c r="K27" s="214" t="s">
        <v>9</v>
      </c>
    </row>
    <row r="28" spans="2:13" ht="47.25" customHeight="1">
      <c r="B28" s="320">
        <f>'A7'!C191</f>
        <v>44305</v>
      </c>
      <c r="C28" s="258" t="s">
        <v>63</v>
      </c>
      <c r="D28" s="259">
        <f>'A7'!E191</f>
        <v>80.010000000000005</v>
      </c>
      <c r="E28" s="260" t="str">
        <f>'A7'!F191</f>
        <v>Devolucion por falta de pintado del tumbado en la remodelación de las instalaciones de la asociación del periodo 2019-2020</v>
      </c>
      <c r="F28" s="498"/>
      <c r="H28" s="459" t="s">
        <v>75</v>
      </c>
      <c r="I28" s="312" t="s">
        <v>66</v>
      </c>
      <c r="J28" s="460">
        <f>'A5'!C5</f>
        <v>28.22</v>
      </c>
      <c r="K28" s="461" t="s">
        <v>76</v>
      </c>
    </row>
    <row r="29" spans="2:13" ht="30">
      <c r="B29" s="320">
        <f>'A7'!C193</f>
        <v>44320</v>
      </c>
      <c r="C29" s="258" t="s">
        <v>63</v>
      </c>
      <c r="D29" s="259">
        <f>'A7'!E193+'A7'!E194</f>
        <v>35.36</v>
      </c>
      <c r="E29" s="260" t="s">
        <v>77</v>
      </c>
      <c r="F29" s="498"/>
    </row>
  </sheetData>
  <mergeCells count="14">
    <mergeCell ref="H3:K3"/>
    <mergeCell ref="H4:K4"/>
    <mergeCell ref="B24:E24"/>
    <mergeCell ref="B25:E25"/>
    <mergeCell ref="H12:K12"/>
    <mergeCell ref="H13:K13"/>
    <mergeCell ref="H24:K25"/>
    <mergeCell ref="B18:E18"/>
    <mergeCell ref="B19:E19"/>
    <mergeCell ref="C1:D1"/>
    <mergeCell ref="B3:E3"/>
    <mergeCell ref="B4:E4"/>
    <mergeCell ref="B12:E12"/>
    <mergeCell ref="B13:E13"/>
  </mergeCells>
  <phoneticPr fontId="25"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45A5D-8743-4649-8F7C-6BE0EAB64ABC}">
  <dimension ref="B1:J53"/>
  <sheetViews>
    <sheetView showGridLines="0" topLeftCell="E25" zoomScale="85" zoomScaleNormal="85" workbookViewId="0">
      <selection activeCell="G30" sqref="G30:J30"/>
    </sheetView>
  </sheetViews>
  <sheetFormatPr defaultColWidth="8.85546875" defaultRowHeight="14.45"/>
  <cols>
    <col min="2" max="2" width="14.85546875" bestFit="1" customWidth="1"/>
    <col min="3" max="3" width="13.85546875" bestFit="1" customWidth="1"/>
    <col min="4" max="4" width="15.85546875" customWidth="1"/>
    <col min="5" max="5" width="38.85546875" style="302" customWidth="1"/>
    <col min="7" max="7" width="20.7109375" customWidth="1"/>
    <col min="8" max="8" width="13.7109375" customWidth="1"/>
    <col min="9" max="9" width="12.7109375" bestFit="1" customWidth="1"/>
    <col min="10" max="10" width="47.140625" customWidth="1"/>
  </cols>
  <sheetData>
    <row r="1" spans="2:10" ht="21">
      <c r="B1" s="257" t="s">
        <v>78</v>
      </c>
      <c r="C1" s="298"/>
      <c r="D1" s="299">
        <f>I14+D25+D5+D40+D50+I40+I32+I5+I25+I50+D32+D14</f>
        <v>-2378.3724999999999</v>
      </c>
    </row>
    <row r="2" spans="2:10" ht="15"/>
    <row r="3" spans="2:10" ht="16.5" customHeight="1">
      <c r="B3" s="536" t="s">
        <v>79</v>
      </c>
      <c r="C3" s="536"/>
      <c r="D3" s="536"/>
      <c r="E3" s="536"/>
      <c r="G3" s="536" t="s">
        <v>80</v>
      </c>
      <c r="H3" s="536"/>
      <c r="I3" s="536"/>
      <c r="J3" s="536"/>
    </row>
    <row r="4" spans="2:10" ht="32.25" customHeight="1">
      <c r="B4" s="537" t="s">
        <v>81</v>
      </c>
      <c r="C4" s="537"/>
      <c r="D4" s="537"/>
      <c r="E4" s="537"/>
      <c r="G4" s="537" t="s">
        <v>81</v>
      </c>
      <c r="H4" s="537"/>
      <c r="I4" s="537"/>
      <c r="J4" s="537"/>
    </row>
    <row r="5" spans="2:10" ht="18.75">
      <c r="B5" s="204" t="s">
        <v>42</v>
      </c>
      <c r="C5" s="296"/>
      <c r="D5" s="304">
        <f>SUM(D7:D8)</f>
        <v>-13.34</v>
      </c>
      <c r="E5" s="305"/>
      <c r="G5" s="204" t="s">
        <v>42</v>
      </c>
      <c r="H5" s="296"/>
      <c r="I5" s="304">
        <f>SUM(I7:I9)</f>
        <v>-25</v>
      </c>
      <c r="J5" s="296"/>
    </row>
    <row r="6" spans="2:10" ht="15">
      <c r="B6" s="227" t="s">
        <v>60</v>
      </c>
      <c r="C6" s="227" t="s">
        <v>61</v>
      </c>
      <c r="D6" s="228" t="s">
        <v>8</v>
      </c>
      <c r="E6" s="229" t="s">
        <v>9</v>
      </c>
      <c r="G6" s="479" t="s">
        <v>60</v>
      </c>
      <c r="H6" s="199" t="s">
        <v>61</v>
      </c>
      <c r="I6" s="195" t="s">
        <v>8</v>
      </c>
      <c r="J6" s="194" t="s">
        <v>9</v>
      </c>
    </row>
    <row r="7" spans="2:10" s="296" customFormat="1" ht="18">
      <c r="B7" s="474">
        <f>'A7'!C14</f>
        <v>43983</v>
      </c>
      <c r="C7" s="475" t="s">
        <v>63</v>
      </c>
      <c r="D7" s="196">
        <f>'A7'!E14</f>
        <v>-13.34</v>
      </c>
      <c r="E7" s="252" t="s">
        <v>82</v>
      </c>
      <c r="G7" s="480">
        <v>44151</v>
      </c>
      <c r="H7" s="476" t="s">
        <v>63</v>
      </c>
      <c r="I7" s="196">
        <v>-10</v>
      </c>
      <c r="J7" s="29" t="s">
        <v>83</v>
      </c>
    </row>
    <row r="8" spans="2:10" ht="15">
      <c r="B8" s="541" t="s">
        <v>84</v>
      </c>
      <c r="C8" s="542"/>
      <c r="D8" s="542"/>
      <c r="E8" s="543"/>
      <c r="G8" s="480">
        <v>44151</v>
      </c>
      <c r="H8" s="477" t="s">
        <v>85</v>
      </c>
      <c r="I8" s="197">
        <v>-10</v>
      </c>
      <c r="J8" s="30" t="s">
        <v>86</v>
      </c>
    </row>
    <row r="9" spans="2:10" ht="15">
      <c r="B9" s="544"/>
      <c r="C9" s="545"/>
      <c r="D9" s="545"/>
      <c r="E9" s="546"/>
      <c r="G9" s="480">
        <v>44151</v>
      </c>
      <c r="H9" s="478" t="s">
        <v>85</v>
      </c>
      <c r="I9" s="198">
        <v>-5</v>
      </c>
      <c r="J9" s="31" t="s">
        <v>87</v>
      </c>
    </row>
    <row r="10" spans="2:10" ht="15">
      <c r="B10" s="547"/>
      <c r="C10" s="548"/>
      <c r="D10" s="548"/>
      <c r="E10" s="549"/>
    </row>
    <row r="11" spans="2:10" ht="15"/>
    <row r="12" spans="2:10" ht="15" customHeight="1">
      <c r="B12" s="538" t="s">
        <v>88</v>
      </c>
      <c r="C12" s="538"/>
      <c r="D12" s="538"/>
      <c r="E12" s="538"/>
      <c r="G12" s="550" t="s">
        <v>89</v>
      </c>
      <c r="H12" s="550"/>
      <c r="I12" s="550"/>
      <c r="J12" s="550"/>
    </row>
    <row r="13" spans="2:10" ht="27.6" customHeight="1">
      <c r="B13" s="538"/>
      <c r="C13" s="538"/>
      <c r="D13" s="538"/>
      <c r="E13" s="538"/>
      <c r="G13" s="537" t="s">
        <v>90</v>
      </c>
      <c r="H13" s="537"/>
      <c r="I13" s="537"/>
      <c r="J13" s="537"/>
    </row>
    <row r="14" spans="2:10" ht="18.75">
      <c r="B14" t="s">
        <v>91</v>
      </c>
      <c r="D14" s="304">
        <f>SUM(D16:D21)</f>
        <v>-185</v>
      </c>
      <c r="G14" s="204" t="s">
        <v>42</v>
      </c>
      <c r="H14" s="296"/>
      <c r="I14" s="297">
        <f>SUM(I16:I20)</f>
        <v>-968.31250000000011</v>
      </c>
      <c r="J14" s="296"/>
    </row>
    <row r="15" spans="2:10" ht="14.45" customHeight="1" thickBot="1">
      <c r="B15" s="176" t="s">
        <v>60</v>
      </c>
      <c r="C15" s="176" t="s">
        <v>61</v>
      </c>
      <c r="D15" s="177" t="s">
        <v>8</v>
      </c>
      <c r="E15" s="343" t="s">
        <v>9</v>
      </c>
      <c r="G15" s="182" t="s">
        <v>7</v>
      </c>
      <c r="H15" s="182" t="s">
        <v>92</v>
      </c>
      <c r="I15" s="186" t="s">
        <v>93</v>
      </c>
      <c r="J15" s="182" t="s">
        <v>9</v>
      </c>
    </row>
    <row r="16" spans="2:10">
      <c r="B16" s="331">
        <f>'A7'!C18</f>
        <v>44014</v>
      </c>
      <c r="C16" s="163" t="s">
        <v>63</v>
      </c>
      <c r="D16" s="166">
        <v>-30</v>
      </c>
      <c r="E16" s="344" t="s">
        <v>94</v>
      </c>
      <c r="G16" s="172" t="s">
        <v>50</v>
      </c>
      <c r="H16" s="183">
        <v>625.5</v>
      </c>
      <c r="I16" s="187">
        <f>-H16*J16</f>
        <v>-281.47500000000002</v>
      </c>
      <c r="J16" s="173">
        <v>0.45</v>
      </c>
    </row>
    <row r="17" spans="2:10" s="296" customFormat="1" ht="21" customHeight="1">
      <c r="B17" s="332">
        <f>'A7'!C19</f>
        <v>44014</v>
      </c>
      <c r="C17" s="164" t="s">
        <v>63</v>
      </c>
      <c r="D17" s="167">
        <v>-15</v>
      </c>
      <c r="E17" s="345" t="s">
        <v>95</v>
      </c>
      <c r="G17" s="161" t="s">
        <v>54</v>
      </c>
      <c r="H17" s="184">
        <v>490</v>
      </c>
      <c r="I17" s="188">
        <f>-H17*J17</f>
        <v>-220.5</v>
      </c>
      <c r="J17" s="174">
        <v>0.45</v>
      </c>
    </row>
    <row r="18" spans="2:10">
      <c r="B18" s="332">
        <f>'A7'!C20</f>
        <v>44014</v>
      </c>
      <c r="C18" s="164" t="s">
        <v>85</v>
      </c>
      <c r="D18" s="167">
        <v>-15</v>
      </c>
      <c r="E18" s="345" t="s">
        <v>96</v>
      </c>
      <c r="G18" s="161" t="s">
        <v>55</v>
      </c>
      <c r="H18" s="184">
        <v>486.75</v>
      </c>
      <c r="I18" s="188">
        <f>-H18*J18</f>
        <v>-219.03749999999999</v>
      </c>
      <c r="J18" s="174">
        <v>0.45</v>
      </c>
    </row>
    <row r="19" spans="2:10" ht="15" thickBot="1">
      <c r="B19" s="333">
        <f>'A7'!C24</f>
        <v>44021</v>
      </c>
      <c r="C19" s="165" t="s">
        <v>63</v>
      </c>
      <c r="D19" s="168">
        <v>-50</v>
      </c>
      <c r="E19" s="346" t="s">
        <v>97</v>
      </c>
      <c r="G19" s="162" t="s">
        <v>56</v>
      </c>
      <c r="H19" s="185">
        <v>511</v>
      </c>
      <c r="I19" s="189">
        <f>-H19*J19</f>
        <v>-229.95000000000002</v>
      </c>
      <c r="J19" s="175">
        <v>0.45</v>
      </c>
    </row>
    <row r="20" spans="2:10" ht="27.75" customHeight="1" thickBot="1">
      <c r="B20" s="333">
        <f>'A7'!C25</f>
        <v>44021</v>
      </c>
      <c r="C20" s="165" t="s">
        <v>63</v>
      </c>
      <c r="D20" s="168">
        <v>-50</v>
      </c>
      <c r="E20" s="346" t="s">
        <v>98</v>
      </c>
      <c r="G20" s="246" t="s">
        <v>99</v>
      </c>
      <c r="H20" s="262">
        <f>'A7'!E105+'A7'!E107</f>
        <v>-17.350000000000001</v>
      </c>
      <c r="I20" s="262">
        <f>H20</f>
        <v>-17.350000000000001</v>
      </c>
      <c r="J20" s="481" t="s">
        <v>100</v>
      </c>
    </row>
    <row r="21" spans="2:10" ht="14.45" customHeight="1" thickBot="1">
      <c r="B21" s="340">
        <f>'A7'!C25</f>
        <v>44021</v>
      </c>
      <c r="C21" s="342" t="s">
        <v>63</v>
      </c>
      <c r="D21" s="347">
        <v>-25</v>
      </c>
      <c r="E21" s="341" t="s">
        <v>101</v>
      </c>
    </row>
    <row r="22" spans="2:10" ht="12" customHeight="1"/>
    <row r="23" spans="2:10" ht="19.5" customHeight="1">
      <c r="B23" s="551" t="s">
        <v>102</v>
      </c>
      <c r="C23" s="551"/>
      <c r="D23" s="551"/>
      <c r="E23" s="551"/>
      <c r="G23" s="552" t="s">
        <v>103</v>
      </c>
      <c r="H23" s="552"/>
      <c r="I23" s="552"/>
      <c r="J23" s="552"/>
    </row>
    <row r="24" spans="2:10" ht="27" customHeight="1">
      <c r="B24" s="537" t="s">
        <v>104</v>
      </c>
      <c r="C24" s="537"/>
      <c r="D24" s="537"/>
      <c r="E24" s="537"/>
      <c r="G24" s="537" t="s">
        <v>105</v>
      </c>
      <c r="H24" s="537"/>
      <c r="I24" s="537"/>
      <c r="J24" s="537"/>
    </row>
    <row r="25" spans="2:10" ht="18.75">
      <c r="B25" s="204" t="s">
        <v>42</v>
      </c>
      <c r="C25" s="296"/>
      <c r="D25" s="304">
        <f>D27</f>
        <v>-137.91999999999999</v>
      </c>
      <c r="E25" s="305"/>
      <c r="G25" s="204" t="s">
        <v>42</v>
      </c>
      <c r="H25" s="296"/>
      <c r="I25" s="304">
        <f>I27</f>
        <v>-20</v>
      </c>
      <c r="J25" s="296"/>
    </row>
    <row r="26" spans="2:10" ht="15" thickBot="1">
      <c r="B26" s="178" t="s">
        <v>60</v>
      </c>
      <c r="C26" s="179" t="s">
        <v>7</v>
      </c>
      <c r="D26" s="180" t="s">
        <v>8</v>
      </c>
      <c r="E26" s="181" t="s">
        <v>9</v>
      </c>
      <c r="G26" s="176" t="s">
        <v>60</v>
      </c>
      <c r="H26" s="176" t="s">
        <v>61</v>
      </c>
      <c r="I26" s="177" t="s">
        <v>42</v>
      </c>
      <c r="J26" s="263" t="s">
        <v>9</v>
      </c>
    </row>
    <row r="27" spans="2:10" ht="29.45" thickBot="1">
      <c r="B27" s="169">
        <v>44041</v>
      </c>
      <c r="C27" s="170" t="s">
        <v>106</v>
      </c>
      <c r="D27" s="171">
        <v>-137.91999999999999</v>
      </c>
      <c r="E27" s="303" t="s">
        <v>107</v>
      </c>
      <c r="G27" s="330">
        <f>'A7'!C184</f>
        <v>44244</v>
      </c>
      <c r="H27" s="264" t="s">
        <v>85</v>
      </c>
      <c r="I27" s="265">
        <f>'A7'!E184</f>
        <v>-20</v>
      </c>
      <c r="J27" s="266" t="str">
        <f>'A7'!F184</f>
        <v>Pago publicidad contra acoso (FEPON)</v>
      </c>
    </row>
    <row r="29" spans="2:10" ht="15">
      <c r="G29" s="247"/>
      <c r="H29" s="315"/>
      <c r="I29" s="248"/>
      <c r="J29" s="249"/>
    </row>
    <row r="30" spans="2:10" s="296" customFormat="1" ht="22.5" customHeight="1">
      <c r="B30" s="538" t="s">
        <v>108</v>
      </c>
      <c r="C30" s="538"/>
      <c r="D30" s="538"/>
      <c r="E30" s="538"/>
      <c r="G30" s="553" t="s">
        <v>109</v>
      </c>
      <c r="H30" s="553"/>
      <c r="I30" s="553"/>
      <c r="J30" s="553"/>
    </row>
    <row r="31" spans="2:10" ht="28.5" customHeight="1">
      <c r="B31" s="537" t="s">
        <v>110</v>
      </c>
      <c r="C31" s="537"/>
      <c r="D31" s="537"/>
      <c r="E31" s="537"/>
      <c r="G31" s="537" t="s">
        <v>111</v>
      </c>
      <c r="H31" s="537"/>
      <c r="I31" s="537"/>
      <c r="J31" s="537"/>
    </row>
    <row r="32" spans="2:10" ht="18.75">
      <c r="B32" s="204" t="s">
        <v>42</v>
      </c>
      <c r="C32" s="296"/>
      <c r="D32" s="304">
        <f>D34</f>
        <v>-18</v>
      </c>
      <c r="E32" s="305"/>
      <c r="G32" s="204" t="s">
        <v>42</v>
      </c>
      <c r="H32" s="296"/>
      <c r="I32" s="304">
        <f>SUM(I34:I35)</f>
        <v>-260</v>
      </c>
      <c r="J32" s="296"/>
    </row>
    <row r="33" spans="2:10" ht="15" thickBot="1">
      <c r="B33" s="178" t="s">
        <v>60</v>
      </c>
      <c r="C33" s="179" t="s">
        <v>61</v>
      </c>
      <c r="D33" s="180" t="s">
        <v>8</v>
      </c>
      <c r="E33" s="181" t="s">
        <v>9</v>
      </c>
      <c r="G33" s="250" t="s">
        <v>60</v>
      </c>
      <c r="H33" s="199" t="s">
        <v>61</v>
      </c>
      <c r="I33" s="195" t="s">
        <v>8</v>
      </c>
      <c r="J33" s="251" t="s">
        <v>9</v>
      </c>
    </row>
    <row r="34" spans="2:10" ht="30">
      <c r="B34" s="169">
        <f>'A7'!C29</f>
        <v>44067</v>
      </c>
      <c r="C34" s="170" t="s">
        <v>63</v>
      </c>
      <c r="D34" s="171">
        <v>-18</v>
      </c>
      <c r="E34" s="303" t="s">
        <v>112</v>
      </c>
      <c r="G34" s="327">
        <f>'A7'!C187</f>
        <v>44266</v>
      </c>
      <c r="H34" s="200" t="s">
        <v>63</v>
      </c>
      <c r="I34" s="196">
        <f>'A7'!E187</f>
        <v>-125</v>
      </c>
      <c r="J34" s="252" t="str">
        <f>'A7'!F187</f>
        <v>Pago traje de la mascota: primer abono (mitad del costo total)</v>
      </c>
    </row>
    <row r="35" spans="2:10" ht="30" customHeight="1" thickBot="1">
      <c r="G35" s="329">
        <f>'A7'!C188</f>
        <v>44299</v>
      </c>
      <c r="H35" s="202" t="s">
        <v>63</v>
      </c>
      <c r="I35" s="198">
        <f>'A7'!E188</f>
        <v>-135</v>
      </c>
      <c r="J35" s="254" t="str">
        <f>'A7'!F188</f>
        <v>Pago traje de la mascota: final + pago de envío desde Cuenca ($10)</v>
      </c>
    </row>
    <row r="36" spans="2:10" ht="14.45" customHeight="1"/>
    <row r="37" spans="2:10" ht="15"/>
    <row r="38" spans="2:10" s="296" customFormat="1" ht="18" customHeight="1">
      <c r="B38" s="538" t="s">
        <v>113</v>
      </c>
      <c r="C38" s="538"/>
      <c r="D38" s="538"/>
      <c r="E38" s="538"/>
      <c r="G38" s="540" t="s">
        <v>74</v>
      </c>
      <c r="H38" s="540"/>
      <c r="I38" s="540"/>
      <c r="J38" s="540"/>
    </row>
    <row r="39" spans="2:10" ht="27" customHeight="1">
      <c r="B39" s="537" t="s">
        <v>114</v>
      </c>
      <c r="C39" s="537"/>
      <c r="D39" s="537"/>
      <c r="E39" s="537"/>
      <c r="G39" s="537" t="s">
        <v>115</v>
      </c>
      <c r="H39" s="537"/>
      <c r="I39" s="537"/>
      <c r="J39" s="537"/>
    </row>
    <row r="40" spans="2:10" ht="18.75">
      <c r="B40" s="204" t="s">
        <v>42</v>
      </c>
      <c r="C40" s="296"/>
      <c r="D40" s="304">
        <f>SUM(D42:D44)</f>
        <v>-40.58</v>
      </c>
      <c r="E40" s="305"/>
      <c r="G40" s="204" t="s">
        <v>42</v>
      </c>
      <c r="H40" s="306"/>
      <c r="I40" s="304">
        <f>SUM(I42:I44)</f>
        <v>-45.72</v>
      </c>
      <c r="J40" s="306"/>
    </row>
    <row r="41" spans="2:10" ht="15">
      <c r="B41" s="250" t="s">
        <v>60</v>
      </c>
      <c r="C41" s="255" t="s">
        <v>61</v>
      </c>
      <c r="D41" s="195" t="s">
        <v>8</v>
      </c>
      <c r="E41" s="251" t="s">
        <v>9</v>
      </c>
      <c r="G41" s="436" t="s">
        <v>62</v>
      </c>
      <c r="H41" s="437" t="s">
        <v>61</v>
      </c>
      <c r="I41" s="438" t="s">
        <v>42</v>
      </c>
      <c r="J41" s="439" t="s">
        <v>9</v>
      </c>
    </row>
    <row r="42" spans="2:10" ht="15">
      <c r="B42" s="327">
        <f>'A7'!C101</f>
        <v>44144</v>
      </c>
      <c r="C42" s="256" t="s">
        <v>63</v>
      </c>
      <c r="D42" s="196">
        <f>'A7'!E101</f>
        <v>-9.6</v>
      </c>
      <c r="E42" s="252" t="str">
        <f>'A7'!F101</f>
        <v>Premio 1: Noche Teñida de Rojo</v>
      </c>
      <c r="G42" s="440" t="s">
        <v>75</v>
      </c>
      <c r="H42" s="441" t="s">
        <v>66</v>
      </c>
      <c r="I42" s="441">
        <f>'A5'!G5</f>
        <v>-45.72</v>
      </c>
      <c r="J42" s="442" t="s">
        <v>116</v>
      </c>
    </row>
    <row r="43" spans="2:10" ht="15">
      <c r="B43" s="328">
        <f>'A7'!C138</f>
        <v>44158</v>
      </c>
      <c r="C43" s="201" t="s">
        <v>63</v>
      </c>
      <c r="D43" s="197">
        <f>'A7'!E138</f>
        <v>-25</v>
      </c>
      <c r="E43" s="253" t="str">
        <f>'A7'!F138</f>
        <v>Premio 2: pizza Una noche teñida de rojo</v>
      </c>
      <c r="G43" s="400"/>
      <c r="H43" s="434"/>
      <c r="I43" s="435"/>
      <c r="J43" s="434"/>
    </row>
    <row r="44" spans="2:10" ht="31.5" customHeight="1">
      <c r="B44" s="329">
        <f>'A7'!C146</f>
        <v>44169</v>
      </c>
      <c r="C44" s="202" t="s">
        <v>63</v>
      </c>
      <c r="D44" s="198">
        <f>'A7'!E146</f>
        <v>-5.98</v>
      </c>
      <c r="E44" s="254" t="str">
        <f>'A7'!F146</f>
        <v>Pago Spotify Premium para estudiantes: Una noche teñida de rojo por 2 meses</v>
      </c>
      <c r="G44" s="400"/>
      <c r="H44" s="434"/>
      <c r="I44" s="435"/>
      <c r="J44" s="434"/>
    </row>
    <row r="45" spans="2:10" ht="15"/>
    <row r="47" spans="2:10" ht="15"/>
    <row r="48" spans="2:10" ht="14.45" customHeight="1">
      <c r="B48" s="538" t="s">
        <v>117</v>
      </c>
      <c r="C48" s="538"/>
      <c r="D48" s="538"/>
      <c r="E48" s="538"/>
      <c r="G48" s="540" t="s">
        <v>118</v>
      </c>
      <c r="H48" s="540"/>
      <c r="I48" s="540"/>
      <c r="J48" s="540"/>
    </row>
    <row r="49" spans="2:10" ht="14.45" customHeight="1">
      <c r="B49" s="537" t="s">
        <v>114</v>
      </c>
      <c r="C49" s="537"/>
      <c r="D49" s="537"/>
      <c r="E49" s="537"/>
      <c r="G49" s="537" t="s">
        <v>119</v>
      </c>
      <c r="H49" s="537"/>
      <c r="I49" s="537"/>
      <c r="J49" s="537"/>
    </row>
    <row r="50" spans="2:10" ht="18.75">
      <c r="B50" s="204" t="s">
        <v>42</v>
      </c>
      <c r="C50" s="296"/>
      <c r="D50" s="304">
        <f>SUM(D52:D53)</f>
        <v>-7.5</v>
      </c>
      <c r="E50" s="305"/>
      <c r="G50" s="204" t="s">
        <v>42</v>
      </c>
      <c r="H50" s="306"/>
      <c r="I50" s="304">
        <f>I52</f>
        <v>-657</v>
      </c>
      <c r="J50" s="306"/>
    </row>
    <row r="51" spans="2:10" ht="15" thickBot="1">
      <c r="B51" s="250" t="s">
        <v>60</v>
      </c>
      <c r="C51" s="255" t="s">
        <v>61</v>
      </c>
      <c r="D51" s="195" t="s">
        <v>8</v>
      </c>
      <c r="E51" s="251" t="s">
        <v>9</v>
      </c>
      <c r="G51" s="300" t="s">
        <v>62</v>
      </c>
      <c r="H51" s="213" t="s">
        <v>61</v>
      </c>
      <c r="I51" s="182" t="s">
        <v>42</v>
      </c>
      <c r="J51" s="214" t="s">
        <v>9</v>
      </c>
    </row>
    <row r="52" spans="2:10" ht="43.9" thickBot="1">
      <c r="B52" s="327">
        <f>'A7'!C150</f>
        <v>44173</v>
      </c>
      <c r="C52" s="256" t="s">
        <v>63</v>
      </c>
      <c r="D52" s="196">
        <f>'A7'!E150</f>
        <v>-6</v>
      </c>
      <c r="E52" s="252" t="str">
        <f>'A7'!F150</f>
        <v>Pago inscritos concurso de 40.</v>
      </c>
      <c r="G52" s="301" t="s">
        <v>65</v>
      </c>
      <c r="H52" s="312" t="s">
        <v>66</v>
      </c>
      <c r="I52" s="312">
        <f>-'A3'!E15</f>
        <v>-657</v>
      </c>
      <c r="J52" s="313" t="s">
        <v>120</v>
      </c>
    </row>
    <row r="53" spans="2:10" ht="15" thickBot="1">
      <c r="B53" s="329">
        <f>'A7'!C166</f>
        <v>44182</v>
      </c>
      <c r="C53" s="202" t="s">
        <v>63</v>
      </c>
      <c r="D53" s="198">
        <f>'A7'!E166</f>
        <v>-1.5</v>
      </c>
      <c r="E53" s="254" t="str">
        <f>'A7'!F166</f>
        <v>Pago premio del torneo de cuarenta</v>
      </c>
    </row>
  </sheetData>
  <mergeCells count="24">
    <mergeCell ref="B38:E38"/>
    <mergeCell ref="B39:E39"/>
    <mergeCell ref="B48:E48"/>
    <mergeCell ref="B49:E49"/>
    <mergeCell ref="G48:J48"/>
    <mergeCell ref="G38:J38"/>
    <mergeCell ref="G39:J39"/>
    <mergeCell ref="G49:J49"/>
    <mergeCell ref="B23:E23"/>
    <mergeCell ref="B24:E24"/>
    <mergeCell ref="G23:J23"/>
    <mergeCell ref="B30:E30"/>
    <mergeCell ref="B31:E31"/>
    <mergeCell ref="G30:J30"/>
    <mergeCell ref="G24:J24"/>
    <mergeCell ref="G31:J31"/>
    <mergeCell ref="B12:E13"/>
    <mergeCell ref="B3:E3"/>
    <mergeCell ref="B4:E4"/>
    <mergeCell ref="G3:J3"/>
    <mergeCell ref="G4:J4"/>
    <mergeCell ref="B8:E10"/>
    <mergeCell ref="G12:J12"/>
    <mergeCell ref="G13:J13"/>
  </mergeCells>
  <phoneticPr fontId="25" type="noConversion"/>
  <hyperlinks>
    <hyperlink ref="B23:E23" r:id="rId1" display="LEGALIZACIÓN DE LA ASOiMAT" xr:uid="{74401AA6-62C4-4CC7-867C-9392551E8EBE}"/>
    <hyperlink ref="G23:J23" r:id="rId2" display="Publicidad campaña contra el acoso FEPON" xr:uid="{564740D2-3461-48DF-91F9-4DC043B5230C}"/>
    <hyperlink ref="G30:J30" r:id="rId3" display="TRAJE MASCOTA ASOIMAT EPN" xr:uid="{AC107B2A-20A5-4E1D-ADB8-B2B0799B3E4E}"/>
  </hyperlinks>
  <pageMargins left="0.7" right="0.7" top="0.75" bottom="0.75" header="0.3" footer="0.3"/>
  <pageSetup paperSize="9" orientation="portrait" verticalDpi="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3ED45-4897-4E49-9EC0-62A2E101D632}">
  <dimension ref="B2:J32"/>
  <sheetViews>
    <sheetView showGridLines="0" topLeftCell="B22" workbookViewId="0">
      <selection activeCell="G31" sqref="D31:G31"/>
    </sheetView>
  </sheetViews>
  <sheetFormatPr defaultColWidth="11.42578125" defaultRowHeight="14.45"/>
  <cols>
    <col min="2" max="2" width="3.5703125" customWidth="1"/>
    <col min="3" max="3" width="36.7109375" customWidth="1"/>
    <col min="5" max="5" width="11.5703125" style="147"/>
    <col min="7" max="7" width="63.5703125" customWidth="1"/>
  </cols>
  <sheetData>
    <row r="2" spans="2:10" ht="14.45" customHeight="1">
      <c r="B2" s="554" t="s">
        <v>121</v>
      </c>
      <c r="C2" s="554"/>
      <c r="D2" s="554"/>
      <c r="E2" s="554"/>
      <c r="F2" s="554"/>
      <c r="G2" s="554"/>
      <c r="H2" s="554"/>
      <c r="I2" s="554"/>
      <c r="J2" s="554"/>
    </row>
    <row r="3" spans="2:10" ht="14.45" customHeight="1">
      <c r="B3" s="554"/>
      <c r="C3" s="554"/>
      <c r="D3" s="554"/>
      <c r="E3" s="554"/>
      <c r="F3" s="554"/>
      <c r="G3" s="554"/>
      <c r="H3" s="554"/>
      <c r="I3" s="554"/>
      <c r="J3" s="554"/>
    </row>
    <row r="5" spans="2:10" ht="15"/>
    <row r="6" spans="2:10" ht="31.5">
      <c r="C6" s="422" t="s">
        <v>122</v>
      </c>
      <c r="D6" s="423" t="s">
        <v>123</v>
      </c>
      <c r="E6" s="424" t="s">
        <v>124</v>
      </c>
      <c r="F6" s="462" t="s">
        <v>125</v>
      </c>
      <c r="G6" s="467"/>
    </row>
    <row r="7" spans="2:10" ht="15.75">
      <c r="C7" s="413" t="s">
        <v>126</v>
      </c>
      <c r="D7" s="414">
        <v>24</v>
      </c>
      <c r="E7" s="419"/>
      <c r="F7" s="463"/>
      <c r="G7" s="466"/>
    </row>
    <row r="8" spans="2:10" ht="15.75">
      <c r="C8" s="415" t="s">
        <v>127</v>
      </c>
      <c r="D8" s="416">
        <v>9</v>
      </c>
      <c r="E8" s="420"/>
      <c r="F8" s="464"/>
      <c r="G8" s="468"/>
    </row>
    <row r="9" spans="2:10" ht="30.75" customHeight="1">
      <c r="C9" s="472" t="s">
        <v>128</v>
      </c>
      <c r="D9" s="473">
        <v>2</v>
      </c>
      <c r="E9" s="470">
        <v>20</v>
      </c>
      <c r="F9" s="471">
        <f>D9*E9</f>
        <v>40</v>
      </c>
      <c r="G9" s="469" t="s">
        <v>129</v>
      </c>
    </row>
    <row r="10" spans="2:10" ht="15.75">
      <c r="C10" s="415" t="s">
        <v>130</v>
      </c>
      <c r="D10" s="416">
        <v>69</v>
      </c>
      <c r="E10" s="420">
        <f>'A6'!F7</f>
        <v>0.75</v>
      </c>
      <c r="F10" s="464">
        <f t="shared" ref="F10:F15" si="0">D10*E10</f>
        <v>51.75</v>
      </c>
      <c r="G10" s="468" t="s">
        <v>131</v>
      </c>
    </row>
    <row r="11" spans="2:10" ht="15.75">
      <c r="C11" s="415" t="s">
        <v>132</v>
      </c>
      <c r="D11" s="416">
        <v>12</v>
      </c>
      <c r="E11" s="420">
        <f>'A6'!F8</f>
        <v>2.75</v>
      </c>
      <c r="F11" s="464">
        <f t="shared" si="0"/>
        <v>33</v>
      </c>
      <c r="G11" s="468" t="s">
        <v>131</v>
      </c>
    </row>
    <row r="12" spans="2:10" ht="15.75">
      <c r="C12" s="415" t="s">
        <v>133</v>
      </c>
      <c r="D12" s="416">
        <v>12</v>
      </c>
      <c r="E12" s="420">
        <f>'A6'!F9</f>
        <v>0.5</v>
      </c>
      <c r="F12" s="464">
        <f t="shared" si="0"/>
        <v>6</v>
      </c>
      <c r="G12" s="468" t="s">
        <v>131</v>
      </c>
    </row>
    <row r="13" spans="2:10" ht="15.75">
      <c r="C13" s="415" t="s">
        <v>134</v>
      </c>
      <c r="D13" s="416">
        <v>13</v>
      </c>
      <c r="E13" s="420">
        <f>'A6'!F10</f>
        <v>2</v>
      </c>
      <c r="F13" s="464">
        <f t="shared" si="0"/>
        <v>26</v>
      </c>
      <c r="G13" s="468" t="s">
        <v>131</v>
      </c>
    </row>
    <row r="14" spans="2:10" ht="15.75">
      <c r="C14" s="415" t="s">
        <v>135</v>
      </c>
      <c r="D14" s="416">
        <v>15</v>
      </c>
      <c r="E14" s="420">
        <f>'A6'!F11</f>
        <v>4.5</v>
      </c>
      <c r="F14" s="464">
        <f t="shared" si="0"/>
        <v>67.5</v>
      </c>
      <c r="G14" s="468" t="s">
        <v>131</v>
      </c>
    </row>
    <row r="15" spans="2:10" ht="15.75">
      <c r="C15" s="417" t="s">
        <v>136</v>
      </c>
      <c r="D15" s="418">
        <v>8</v>
      </c>
      <c r="E15" s="421">
        <f>'A6'!F12</f>
        <v>12</v>
      </c>
      <c r="F15" s="465">
        <f t="shared" si="0"/>
        <v>96</v>
      </c>
      <c r="G15" s="468" t="s">
        <v>131</v>
      </c>
    </row>
    <row r="16" spans="2:10" ht="15"/>
    <row r="17" spans="2:7" ht="15"/>
    <row r="18" spans="2:7" ht="15">
      <c r="C18" s="555" t="s">
        <v>137</v>
      </c>
      <c r="D18" s="556"/>
      <c r="E18" s="556"/>
      <c r="F18" s="557"/>
    </row>
    <row r="19" spans="2:7" ht="15">
      <c r="C19" s="483" t="s">
        <v>138</v>
      </c>
      <c r="D19" s="564" t="s">
        <v>139</v>
      </c>
      <c r="E19" s="565"/>
      <c r="F19" s="566"/>
      <c r="G19" s="484" t="s">
        <v>140</v>
      </c>
    </row>
    <row r="20" spans="2:7" ht="15">
      <c r="B20" s="6">
        <v>1</v>
      </c>
      <c r="C20" s="37" t="s">
        <v>141</v>
      </c>
      <c r="D20" s="558" t="s">
        <v>142</v>
      </c>
      <c r="E20" s="558"/>
      <c r="F20" s="558"/>
      <c r="G20" s="37" t="s">
        <v>143</v>
      </c>
    </row>
    <row r="21" spans="2:7" ht="15">
      <c r="B21" s="6">
        <v>2</v>
      </c>
      <c r="C21" s="6" t="s">
        <v>141</v>
      </c>
      <c r="D21" s="559" t="s">
        <v>144</v>
      </c>
      <c r="E21" s="559"/>
      <c r="F21" s="559"/>
      <c r="G21" s="6" t="s">
        <v>143</v>
      </c>
    </row>
    <row r="22" spans="2:7" s="33" customFormat="1" ht="31.5" customHeight="1">
      <c r="B22" s="482">
        <v>3</v>
      </c>
      <c r="C22" s="482" t="s">
        <v>145</v>
      </c>
      <c r="D22" s="560" t="s">
        <v>146</v>
      </c>
      <c r="E22" s="560"/>
      <c r="F22" s="560"/>
      <c r="G22" s="485" t="s">
        <v>143</v>
      </c>
    </row>
    <row r="23" spans="2:7" ht="15">
      <c r="B23" s="6">
        <v>4</v>
      </c>
      <c r="C23" s="6" t="s">
        <v>147</v>
      </c>
      <c r="D23" s="559" t="s">
        <v>148</v>
      </c>
      <c r="E23" s="559"/>
      <c r="F23" s="559"/>
      <c r="G23" s="6" t="s">
        <v>149</v>
      </c>
    </row>
    <row r="24" spans="2:7" ht="15">
      <c r="B24" s="6">
        <v>5</v>
      </c>
      <c r="C24" s="482" t="s">
        <v>145</v>
      </c>
      <c r="D24" s="559" t="s">
        <v>150</v>
      </c>
      <c r="E24" s="559"/>
      <c r="F24" s="559"/>
      <c r="G24" s="482" t="s">
        <v>151</v>
      </c>
    </row>
    <row r="25" spans="2:7" ht="15">
      <c r="B25" s="6">
        <v>6</v>
      </c>
      <c r="C25" s="6" t="s">
        <v>141</v>
      </c>
      <c r="D25" s="559" t="s">
        <v>152</v>
      </c>
      <c r="E25" s="559"/>
      <c r="F25" s="559"/>
      <c r="G25" s="6" t="s">
        <v>153</v>
      </c>
    </row>
    <row r="26" spans="2:7" ht="15">
      <c r="B26" s="6">
        <v>7</v>
      </c>
      <c r="C26" s="6" t="s">
        <v>154</v>
      </c>
      <c r="D26" s="559" t="s">
        <v>155</v>
      </c>
      <c r="E26" s="559"/>
      <c r="F26" s="559"/>
      <c r="G26" s="6" t="s">
        <v>156</v>
      </c>
    </row>
    <row r="27" spans="2:7" ht="14.45" customHeight="1">
      <c r="B27" s="6">
        <v>8</v>
      </c>
      <c r="C27" s="6" t="s">
        <v>141</v>
      </c>
      <c r="D27" s="559" t="s">
        <v>155</v>
      </c>
      <c r="E27" s="559"/>
      <c r="F27" s="559"/>
      <c r="G27" s="6" t="s">
        <v>156</v>
      </c>
    </row>
    <row r="28" spans="2:7" ht="15">
      <c r="B28" s="6">
        <v>9</v>
      </c>
      <c r="C28" s="6" t="s">
        <v>141</v>
      </c>
      <c r="D28" s="561" t="s">
        <v>157</v>
      </c>
      <c r="E28" s="562"/>
      <c r="F28" s="563"/>
      <c r="G28" s="6" t="s">
        <v>158</v>
      </c>
    </row>
    <row r="29" spans="2:7" ht="15">
      <c r="B29" s="6">
        <v>10</v>
      </c>
      <c r="C29" s="6" t="s">
        <v>159</v>
      </c>
      <c r="D29" s="561" t="s">
        <v>160</v>
      </c>
      <c r="E29" s="562"/>
      <c r="F29" s="563"/>
      <c r="G29" s="6" t="s">
        <v>161</v>
      </c>
    </row>
    <row r="30" spans="2:7" ht="14.45" customHeight="1">
      <c r="B30" s="6">
        <v>11</v>
      </c>
      <c r="C30" s="6" t="s">
        <v>162</v>
      </c>
      <c r="D30" s="507" t="s">
        <v>163</v>
      </c>
      <c r="E30" s="508"/>
      <c r="F30" s="509"/>
      <c r="G30" s="79" t="s">
        <v>164</v>
      </c>
    </row>
    <row r="31" spans="2:7" ht="14.45" customHeight="1">
      <c r="B31">
        <v>12</v>
      </c>
      <c r="C31" s="506" t="s">
        <v>159</v>
      </c>
      <c r="D31" s="559" t="s">
        <v>165</v>
      </c>
      <c r="E31" s="559"/>
      <c r="F31" s="559"/>
      <c r="G31" s="518" t="s">
        <v>166</v>
      </c>
    </row>
    <row r="32" spans="2:7" ht="15"/>
  </sheetData>
  <mergeCells count="14">
    <mergeCell ref="D28:F28"/>
    <mergeCell ref="D19:F19"/>
    <mergeCell ref="D29:F29"/>
    <mergeCell ref="D31:F31"/>
    <mergeCell ref="D23:F23"/>
    <mergeCell ref="D24:F24"/>
    <mergeCell ref="D25:F25"/>
    <mergeCell ref="D26:F26"/>
    <mergeCell ref="D27:F27"/>
    <mergeCell ref="B2:J3"/>
    <mergeCell ref="C18:F18"/>
    <mergeCell ref="D20:F20"/>
    <mergeCell ref="D21:F21"/>
    <mergeCell ref="D22:F2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FE048-5A3A-4A7A-9F40-FF4D331770D6}">
  <dimension ref="A2:AC28"/>
  <sheetViews>
    <sheetView showGridLines="0" topLeftCell="J1" zoomScale="60" zoomScaleNormal="60" workbookViewId="0">
      <selection activeCell="O9" sqref="O9"/>
    </sheetView>
  </sheetViews>
  <sheetFormatPr defaultColWidth="8.85546875" defaultRowHeight="14.45"/>
  <cols>
    <col min="1" max="1" width="8.85546875" customWidth="1"/>
    <col min="2" max="2" width="23.7109375" customWidth="1"/>
    <col min="3" max="3" width="16.7109375" bestFit="1" customWidth="1"/>
    <col min="4" max="4" width="3.85546875" customWidth="1"/>
    <col min="5" max="5" width="14.7109375" bestFit="1" customWidth="1"/>
    <col min="6" max="6" width="14.42578125" bestFit="1" customWidth="1"/>
    <col min="7" max="7" width="14.42578125" style="32" customWidth="1"/>
    <col min="8" max="8" width="7.140625" customWidth="1"/>
    <col min="9" max="9" width="19" customWidth="1"/>
    <col min="10" max="10" width="14.42578125" bestFit="1" customWidth="1"/>
    <col min="12" max="12" width="14.7109375" bestFit="1" customWidth="1"/>
    <col min="13" max="13" width="15.28515625" bestFit="1" customWidth="1"/>
    <col min="14" max="14" width="15.28515625" style="32" customWidth="1"/>
    <col min="15" max="15" width="6.28515625" customWidth="1"/>
    <col min="16" max="16" width="19.5703125" customWidth="1"/>
    <col min="17" max="17" width="14.42578125" bestFit="1" customWidth="1"/>
    <col min="19" max="19" width="14.7109375" bestFit="1" customWidth="1"/>
    <col min="20" max="20" width="14.42578125" bestFit="1" customWidth="1"/>
    <col min="21" max="21" width="10.85546875" style="32" customWidth="1"/>
    <col min="22" max="22" width="5.85546875" customWidth="1"/>
    <col min="23" max="23" width="20.5703125" customWidth="1"/>
    <col min="24" max="24" width="14.42578125" bestFit="1" customWidth="1"/>
    <col min="25" max="25" width="10" customWidth="1"/>
    <col min="26" max="27" width="14.42578125" bestFit="1" customWidth="1"/>
    <col min="28" max="28" width="10.85546875" style="32" customWidth="1"/>
  </cols>
  <sheetData>
    <row r="2" spans="1:29" ht="15">
      <c r="B2" s="569" t="s">
        <v>167</v>
      </c>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row>
    <row r="3" spans="1:29" ht="15">
      <c r="B3" s="569"/>
      <c r="C3" s="569"/>
      <c r="D3" s="569"/>
      <c r="E3" s="569"/>
      <c r="F3" s="569"/>
      <c r="G3" s="569"/>
      <c r="H3" s="569"/>
      <c r="I3" s="569"/>
      <c r="J3" s="569"/>
      <c r="K3" s="569"/>
      <c r="L3" s="569"/>
      <c r="M3" s="569"/>
      <c r="N3" s="569"/>
      <c r="O3" s="569"/>
      <c r="P3" s="569"/>
      <c r="Q3" s="569"/>
      <c r="R3" s="569"/>
      <c r="S3" s="569"/>
      <c r="T3" s="569"/>
      <c r="U3" s="569"/>
      <c r="V3" s="569"/>
      <c r="W3" s="569"/>
      <c r="X3" s="569"/>
      <c r="Y3" s="569"/>
      <c r="Z3" s="569"/>
      <c r="AA3" s="569"/>
      <c r="AB3" s="569"/>
    </row>
    <row r="4" spans="1:29" ht="15">
      <c r="B4" s="569"/>
      <c r="C4" s="569"/>
      <c r="D4" s="569"/>
      <c r="E4" s="569"/>
      <c r="F4" s="569"/>
      <c r="G4" s="569"/>
      <c r="H4" s="569"/>
      <c r="I4" s="569"/>
      <c r="J4" s="569"/>
      <c r="K4" s="569"/>
      <c r="L4" s="569"/>
      <c r="M4" s="569"/>
      <c r="N4" s="569"/>
      <c r="O4" s="569"/>
      <c r="P4" s="569"/>
      <c r="Q4" s="569"/>
      <c r="R4" s="569"/>
      <c r="S4" s="569"/>
      <c r="T4" s="569"/>
      <c r="U4" s="569"/>
      <c r="V4" s="569"/>
      <c r="W4" s="569"/>
      <c r="X4" s="569"/>
      <c r="Y4" s="569"/>
      <c r="Z4" s="569"/>
      <c r="AA4" s="569"/>
      <c r="AB4" s="569"/>
    </row>
    <row r="6" spans="1:29" ht="23.45">
      <c r="B6" s="570" t="s">
        <v>50</v>
      </c>
      <c r="C6" s="144" t="s">
        <v>42</v>
      </c>
      <c r="D6" s="144"/>
      <c r="E6" s="144" t="s">
        <v>168</v>
      </c>
      <c r="F6" s="144" t="s">
        <v>169</v>
      </c>
      <c r="G6" s="402"/>
      <c r="H6">
        <v>0.45</v>
      </c>
      <c r="I6" s="571" t="s">
        <v>54</v>
      </c>
      <c r="J6" s="144" t="s">
        <v>42</v>
      </c>
      <c r="K6" s="144"/>
      <c r="L6" s="144" t="s">
        <v>168</v>
      </c>
      <c r="M6" s="144" t="s">
        <v>169</v>
      </c>
      <c r="N6" s="402"/>
      <c r="O6">
        <v>0.45</v>
      </c>
      <c r="P6" s="570" t="s">
        <v>55</v>
      </c>
      <c r="Q6" s="144" t="s">
        <v>42</v>
      </c>
      <c r="R6" s="144"/>
      <c r="S6" s="144" t="s">
        <v>168</v>
      </c>
      <c r="T6" s="144" t="s">
        <v>169</v>
      </c>
      <c r="U6" s="402"/>
      <c r="V6">
        <v>0.45</v>
      </c>
      <c r="W6" s="570" t="s">
        <v>56</v>
      </c>
      <c r="X6" s="144" t="s">
        <v>42</v>
      </c>
      <c r="Y6" s="144"/>
      <c r="Z6" s="144" t="s">
        <v>168</v>
      </c>
      <c r="AA6" s="144" t="s">
        <v>169</v>
      </c>
      <c r="AB6" s="402"/>
      <c r="AC6">
        <v>0.45</v>
      </c>
    </row>
    <row r="7" spans="1:29" ht="23.45">
      <c r="B7" s="570"/>
      <c r="C7" s="145">
        <f>SUM(E12:E24)</f>
        <v>625.5</v>
      </c>
      <c r="D7" s="145"/>
      <c r="E7" s="145">
        <f>C7*H6</f>
        <v>281.47500000000002</v>
      </c>
      <c r="F7" s="145">
        <f>C7*H7</f>
        <v>344.02500000000003</v>
      </c>
      <c r="G7" s="402"/>
      <c r="H7">
        <f>1-H6</f>
        <v>0.55000000000000004</v>
      </c>
      <c r="I7" s="571"/>
      <c r="J7" s="145">
        <f>SUM(L12:L23)</f>
        <v>490</v>
      </c>
      <c r="K7" s="145"/>
      <c r="L7" s="145">
        <f>J7*O6</f>
        <v>220.5</v>
      </c>
      <c r="M7" s="145">
        <f>J7*O7</f>
        <v>269.5</v>
      </c>
      <c r="N7" s="402"/>
      <c r="O7">
        <f>1-O6</f>
        <v>0.55000000000000004</v>
      </c>
      <c r="P7" s="570"/>
      <c r="Q7" s="145">
        <f>SUM(S12:S22)</f>
        <v>486.75</v>
      </c>
      <c r="R7" s="145"/>
      <c r="S7" s="145">
        <f>Q7*V6</f>
        <v>219.03749999999999</v>
      </c>
      <c r="T7" s="145">
        <f>Q7*V7</f>
        <v>267.71250000000003</v>
      </c>
      <c r="U7" s="402"/>
      <c r="V7">
        <f>1-V6</f>
        <v>0.55000000000000004</v>
      </c>
      <c r="W7" s="570"/>
      <c r="X7" s="145">
        <f>SUM(Z12:Z26)</f>
        <v>511</v>
      </c>
      <c r="Y7" s="145"/>
      <c r="Z7" s="145">
        <f>X7*AC6</f>
        <v>229.95000000000002</v>
      </c>
      <c r="AA7" s="145">
        <f>X7*AC7</f>
        <v>281.05</v>
      </c>
      <c r="AB7" s="402"/>
      <c r="AC7">
        <f>1-AC6</f>
        <v>0.55000000000000004</v>
      </c>
    </row>
    <row r="8" spans="1:29" ht="15" thickBot="1"/>
    <row r="9" spans="1:29" ht="15" thickBot="1">
      <c r="A9" s="19" t="s">
        <v>170</v>
      </c>
      <c r="B9" s="567" t="s">
        <v>171</v>
      </c>
      <c r="C9" s="568"/>
      <c r="H9" s="17" t="s">
        <v>172</v>
      </c>
      <c r="I9" s="567" t="s">
        <v>173</v>
      </c>
      <c r="J9" s="568"/>
      <c r="K9" s="568"/>
    </row>
    <row r="10" spans="1:29" s="18" customFormat="1" ht="15" thickBot="1">
      <c r="G10" s="403"/>
      <c r="N10" s="403"/>
      <c r="U10" s="403"/>
      <c r="AB10" s="403"/>
    </row>
    <row r="11" spans="1:29" ht="29.45" thickBot="1">
      <c r="B11" s="94" t="s">
        <v>174</v>
      </c>
      <c r="C11" s="95" t="s">
        <v>7</v>
      </c>
      <c r="D11" s="96" t="s">
        <v>45</v>
      </c>
      <c r="E11" s="97" t="s">
        <v>175</v>
      </c>
      <c r="F11" s="94" t="s">
        <v>176</v>
      </c>
      <c r="G11" s="404" t="s">
        <v>177</v>
      </c>
      <c r="H11" s="98"/>
      <c r="I11" s="99" t="s">
        <v>174</v>
      </c>
      <c r="J11" s="100" t="s">
        <v>7</v>
      </c>
      <c r="K11" s="100" t="s">
        <v>178</v>
      </c>
      <c r="L11" s="101" t="s">
        <v>175</v>
      </c>
      <c r="M11" s="99" t="s">
        <v>176</v>
      </c>
      <c r="N11" s="409" t="s">
        <v>177</v>
      </c>
      <c r="O11" s="98"/>
      <c r="P11" s="100" t="s">
        <v>174</v>
      </c>
      <c r="Q11" s="100" t="s">
        <v>7</v>
      </c>
      <c r="R11" s="100" t="s">
        <v>178</v>
      </c>
      <c r="S11" s="101" t="s">
        <v>175</v>
      </c>
      <c r="T11" s="100" t="s">
        <v>176</v>
      </c>
      <c r="U11" s="410" t="s">
        <v>177</v>
      </c>
      <c r="V11" s="98"/>
      <c r="W11" s="100" t="s">
        <v>174</v>
      </c>
      <c r="X11" s="100" t="s">
        <v>7</v>
      </c>
      <c r="Y11" s="102" t="s">
        <v>178</v>
      </c>
      <c r="Z11" s="101" t="s">
        <v>175</v>
      </c>
      <c r="AA11" s="103" t="s">
        <v>176</v>
      </c>
      <c r="AB11" s="409" t="s">
        <v>177</v>
      </c>
    </row>
    <row r="12" spans="1:29" ht="18.75">
      <c r="A12">
        <v>1</v>
      </c>
      <c r="B12" s="104" t="s">
        <v>179</v>
      </c>
      <c r="C12" s="105" t="s">
        <v>180</v>
      </c>
      <c r="D12" s="106" t="s">
        <v>50</v>
      </c>
      <c r="E12" s="107">
        <f>50*0.8</f>
        <v>40</v>
      </c>
      <c r="F12" s="108" t="s">
        <v>172</v>
      </c>
      <c r="G12" s="405" t="s">
        <v>181</v>
      </c>
      <c r="H12" s="98"/>
      <c r="I12" s="104" t="s">
        <v>179</v>
      </c>
      <c r="J12" s="106" t="s">
        <v>180</v>
      </c>
      <c r="K12" s="106" t="s">
        <v>54</v>
      </c>
      <c r="L12" s="107">
        <f>45*0.8</f>
        <v>36</v>
      </c>
      <c r="M12" s="109" t="s">
        <v>172</v>
      </c>
      <c r="N12" s="405" t="s">
        <v>182</v>
      </c>
      <c r="O12" s="98"/>
      <c r="P12" s="104" t="s">
        <v>179</v>
      </c>
      <c r="Q12" s="106" t="s">
        <v>180</v>
      </c>
      <c r="R12" s="106" t="s">
        <v>55</v>
      </c>
      <c r="S12" s="107">
        <v>45</v>
      </c>
      <c r="T12" s="110"/>
      <c r="U12" s="405" t="s">
        <v>183</v>
      </c>
      <c r="V12" s="98"/>
      <c r="W12" s="104" t="s">
        <v>179</v>
      </c>
      <c r="X12" s="93" t="s">
        <v>184</v>
      </c>
      <c r="Y12" s="146" t="s">
        <v>56</v>
      </c>
      <c r="Z12" s="111">
        <v>40</v>
      </c>
      <c r="AA12" s="109"/>
      <c r="AB12" s="405" t="s">
        <v>185</v>
      </c>
    </row>
    <row r="13" spans="1:29" ht="18.75">
      <c r="A13">
        <v>2</v>
      </c>
      <c r="B13" s="112" t="s">
        <v>186</v>
      </c>
      <c r="C13" s="113" t="s">
        <v>180</v>
      </c>
      <c r="D13" s="114" t="s">
        <v>50</v>
      </c>
      <c r="E13" s="115">
        <f>50*0.8</f>
        <v>40</v>
      </c>
      <c r="F13" s="116" t="s">
        <v>172</v>
      </c>
      <c r="G13" s="405" t="s">
        <v>187</v>
      </c>
      <c r="H13" s="98"/>
      <c r="I13" s="112" t="s">
        <v>186</v>
      </c>
      <c r="J13" s="114" t="s">
        <v>180</v>
      </c>
      <c r="K13" s="114" t="s">
        <v>54</v>
      </c>
      <c r="L13" s="115">
        <v>45</v>
      </c>
      <c r="M13" s="116"/>
      <c r="N13" s="405" t="s">
        <v>188</v>
      </c>
      <c r="O13" s="98"/>
      <c r="P13" s="112" t="s">
        <v>186</v>
      </c>
      <c r="Q13" s="114" t="s">
        <v>180</v>
      </c>
      <c r="R13" s="114" t="s">
        <v>55</v>
      </c>
      <c r="S13" s="115">
        <v>45</v>
      </c>
      <c r="T13" s="118"/>
      <c r="U13" s="405" t="s">
        <v>189</v>
      </c>
      <c r="V13" s="98"/>
      <c r="W13" s="112" t="s">
        <v>186</v>
      </c>
      <c r="X13" s="114" t="s">
        <v>180</v>
      </c>
      <c r="Y13" s="117" t="s">
        <v>56</v>
      </c>
      <c r="Z13" s="115">
        <f>35*0.8</f>
        <v>28</v>
      </c>
      <c r="AA13" s="116" t="s">
        <v>172</v>
      </c>
      <c r="AB13" s="405" t="s">
        <v>190</v>
      </c>
    </row>
    <row r="14" spans="1:29" ht="18.75">
      <c r="A14">
        <v>3</v>
      </c>
      <c r="B14" s="104" t="s">
        <v>191</v>
      </c>
      <c r="C14" s="113" t="s">
        <v>184</v>
      </c>
      <c r="D14" s="114" t="s">
        <v>50</v>
      </c>
      <c r="E14" s="115">
        <f>80*0.8</f>
        <v>64</v>
      </c>
      <c r="F14" s="116" t="s">
        <v>172</v>
      </c>
      <c r="G14" s="405" t="s">
        <v>192</v>
      </c>
      <c r="H14" s="98"/>
      <c r="I14" s="104" t="s">
        <v>191</v>
      </c>
      <c r="J14" s="114" t="s">
        <v>180</v>
      </c>
      <c r="K14" s="114" t="s">
        <v>54</v>
      </c>
      <c r="L14" s="115">
        <f>45*0.8</f>
        <v>36</v>
      </c>
      <c r="M14" s="116" t="s">
        <v>172</v>
      </c>
      <c r="N14" s="405" t="s">
        <v>193</v>
      </c>
      <c r="O14" s="98"/>
      <c r="P14" s="104" t="s">
        <v>191</v>
      </c>
      <c r="Q14" s="114" t="s">
        <v>180</v>
      </c>
      <c r="R14" s="114" t="s">
        <v>55</v>
      </c>
      <c r="S14" s="115">
        <f>45*0.8</f>
        <v>36</v>
      </c>
      <c r="T14" s="118" t="s">
        <v>172</v>
      </c>
      <c r="U14" s="405" t="s">
        <v>194</v>
      </c>
      <c r="V14" s="98"/>
      <c r="W14" s="104" t="s">
        <v>191</v>
      </c>
      <c r="X14" s="114" t="s">
        <v>180</v>
      </c>
      <c r="Y14" s="117" t="s">
        <v>195</v>
      </c>
      <c r="Z14" s="115">
        <v>35</v>
      </c>
      <c r="AA14" s="116"/>
      <c r="AB14" s="405" t="s">
        <v>196</v>
      </c>
    </row>
    <row r="15" spans="1:29" ht="30">
      <c r="A15">
        <v>4</v>
      </c>
      <c r="B15" s="112" t="s">
        <v>197</v>
      </c>
      <c r="C15" s="113" t="s">
        <v>180</v>
      </c>
      <c r="D15" s="114" t="s">
        <v>50</v>
      </c>
      <c r="E15" s="115">
        <v>50</v>
      </c>
      <c r="F15" s="116"/>
      <c r="G15" s="405" t="s">
        <v>198</v>
      </c>
      <c r="H15" s="98"/>
      <c r="I15" s="112" t="s">
        <v>197</v>
      </c>
      <c r="J15" s="114" t="s">
        <v>180</v>
      </c>
      <c r="K15" s="114" t="s">
        <v>54</v>
      </c>
      <c r="L15" s="115">
        <v>45</v>
      </c>
      <c r="M15" s="116"/>
      <c r="N15" s="405" t="s">
        <v>199</v>
      </c>
      <c r="O15" s="98"/>
      <c r="P15" s="112" t="s">
        <v>197</v>
      </c>
      <c r="Q15" s="114" t="s">
        <v>200</v>
      </c>
      <c r="R15" s="114" t="s">
        <v>55</v>
      </c>
      <c r="S15" s="115">
        <f>65*0.8</f>
        <v>52</v>
      </c>
      <c r="T15" s="118" t="s">
        <v>172</v>
      </c>
      <c r="U15" s="405" t="s">
        <v>201</v>
      </c>
      <c r="V15" s="98"/>
      <c r="W15" s="104" t="s">
        <v>197</v>
      </c>
      <c r="X15" s="114" t="s">
        <v>184</v>
      </c>
      <c r="Y15" s="117" t="s">
        <v>56</v>
      </c>
      <c r="Z15" s="115">
        <f>40*0.8</f>
        <v>32</v>
      </c>
      <c r="AA15" s="116" t="s">
        <v>172</v>
      </c>
      <c r="AB15" s="405" t="s">
        <v>202</v>
      </c>
    </row>
    <row r="16" spans="1:29" ht="30">
      <c r="A16">
        <v>5</v>
      </c>
      <c r="B16" s="104" t="s">
        <v>203</v>
      </c>
      <c r="C16" s="113" t="s">
        <v>180</v>
      </c>
      <c r="D16" s="114" t="s">
        <v>50</v>
      </c>
      <c r="E16" s="115">
        <f>50*0.85</f>
        <v>42.5</v>
      </c>
      <c r="F16" s="116" t="s">
        <v>170</v>
      </c>
      <c r="G16" s="405" t="s">
        <v>204</v>
      </c>
      <c r="H16" s="98"/>
      <c r="I16" s="104" t="s">
        <v>203</v>
      </c>
      <c r="J16" s="114" t="s">
        <v>184</v>
      </c>
      <c r="K16" s="114" t="s">
        <v>54</v>
      </c>
      <c r="L16" s="115">
        <v>65</v>
      </c>
      <c r="M16" s="119" t="s">
        <v>205</v>
      </c>
      <c r="N16" s="406" t="s">
        <v>206</v>
      </c>
      <c r="O16" s="98"/>
      <c r="P16" s="104" t="s">
        <v>203</v>
      </c>
      <c r="Q16" s="114" t="s">
        <v>184</v>
      </c>
      <c r="R16" s="114" t="s">
        <v>55</v>
      </c>
      <c r="S16" s="115">
        <f>65*0.8</f>
        <v>52</v>
      </c>
      <c r="T16" s="118" t="s">
        <v>172</v>
      </c>
      <c r="U16" s="405" t="s">
        <v>207</v>
      </c>
      <c r="V16" s="98"/>
      <c r="W16" s="112" t="s">
        <v>203</v>
      </c>
      <c r="X16" s="114" t="s">
        <v>180</v>
      </c>
      <c r="Y16" s="117" t="s">
        <v>56</v>
      </c>
      <c r="Z16" s="115">
        <v>35</v>
      </c>
      <c r="AA16" s="116"/>
      <c r="AB16" s="405" t="s">
        <v>208</v>
      </c>
    </row>
    <row r="17" spans="1:28" ht="30">
      <c r="A17">
        <v>6</v>
      </c>
      <c r="B17" s="112" t="s">
        <v>209</v>
      </c>
      <c r="C17" s="113" t="s">
        <v>180</v>
      </c>
      <c r="D17" s="114" t="s">
        <v>50</v>
      </c>
      <c r="E17" s="115">
        <f>50*0.85</f>
        <v>42.5</v>
      </c>
      <c r="F17" s="116" t="s">
        <v>170</v>
      </c>
      <c r="G17" s="405" t="s">
        <v>210</v>
      </c>
      <c r="H17" s="98"/>
      <c r="I17" s="112" t="s">
        <v>209</v>
      </c>
      <c r="J17" s="114" t="s">
        <v>180</v>
      </c>
      <c r="K17" s="120" t="s">
        <v>54</v>
      </c>
      <c r="L17" s="115">
        <f>45*0.8</f>
        <v>36</v>
      </c>
      <c r="M17" s="116" t="s">
        <v>172</v>
      </c>
      <c r="N17" s="405" t="s">
        <v>211</v>
      </c>
      <c r="O17" s="98"/>
      <c r="P17" s="112" t="s">
        <v>209</v>
      </c>
      <c r="Q17" s="114" t="s">
        <v>212</v>
      </c>
      <c r="R17" s="114" t="s">
        <v>55</v>
      </c>
      <c r="S17" s="115">
        <v>45</v>
      </c>
      <c r="T17" s="118"/>
      <c r="U17" s="405" t="s">
        <v>213</v>
      </c>
      <c r="V17" s="98"/>
      <c r="W17" s="104" t="s">
        <v>209</v>
      </c>
      <c r="X17" s="114" t="s">
        <v>200</v>
      </c>
      <c r="Y17" s="117" t="s">
        <v>56</v>
      </c>
      <c r="Z17" s="115">
        <f>40*0.8</f>
        <v>32</v>
      </c>
      <c r="AA17" s="116" t="s">
        <v>172</v>
      </c>
      <c r="AB17" s="405" t="s">
        <v>214</v>
      </c>
    </row>
    <row r="18" spans="1:28" ht="18.75">
      <c r="A18">
        <v>7</v>
      </c>
      <c r="B18" s="104" t="s">
        <v>215</v>
      </c>
      <c r="C18" s="113" t="s">
        <v>180</v>
      </c>
      <c r="D18" s="114" t="s">
        <v>50</v>
      </c>
      <c r="E18" s="115">
        <f>50*0.85</f>
        <v>42.5</v>
      </c>
      <c r="F18" s="116" t="s">
        <v>170</v>
      </c>
      <c r="G18" s="405" t="s">
        <v>216</v>
      </c>
      <c r="H18" s="98"/>
      <c r="I18" s="104" t="s">
        <v>215</v>
      </c>
      <c r="J18" s="114" t="s">
        <v>180</v>
      </c>
      <c r="K18" s="114" t="s">
        <v>217</v>
      </c>
      <c r="L18" s="115">
        <v>45</v>
      </c>
      <c r="M18" s="116"/>
      <c r="N18" s="405" t="s">
        <v>218</v>
      </c>
      <c r="O18" s="98"/>
      <c r="P18" s="104" t="s">
        <v>215</v>
      </c>
      <c r="Q18" s="121" t="s">
        <v>180</v>
      </c>
      <c r="R18" s="122" t="s">
        <v>55</v>
      </c>
      <c r="S18" s="115">
        <f>45*0.85</f>
        <v>38.25</v>
      </c>
      <c r="T18" s="118" t="s">
        <v>170</v>
      </c>
      <c r="U18" s="405" t="s">
        <v>219</v>
      </c>
      <c r="V18" s="98"/>
      <c r="W18" s="104" t="s">
        <v>215</v>
      </c>
      <c r="X18" s="114" t="s">
        <v>184</v>
      </c>
      <c r="Y18" s="117" t="s">
        <v>56</v>
      </c>
      <c r="Z18" s="115">
        <f>40*0.8</f>
        <v>32</v>
      </c>
      <c r="AA18" s="116" t="s">
        <v>172</v>
      </c>
      <c r="AB18" s="405" t="s">
        <v>220</v>
      </c>
    </row>
    <row r="19" spans="1:28" ht="18.75">
      <c r="A19">
        <v>8</v>
      </c>
      <c r="B19" s="112" t="s">
        <v>221</v>
      </c>
      <c r="C19" s="113" t="s">
        <v>180</v>
      </c>
      <c r="D19" s="114" t="s">
        <v>50</v>
      </c>
      <c r="E19" s="115">
        <v>50</v>
      </c>
      <c r="F19" s="116"/>
      <c r="G19" s="405" t="s">
        <v>222</v>
      </c>
      <c r="H19" s="98"/>
      <c r="I19" s="112" t="s">
        <v>221</v>
      </c>
      <c r="J19" s="114" t="s">
        <v>180</v>
      </c>
      <c r="K19" s="114" t="s">
        <v>217</v>
      </c>
      <c r="L19" s="115">
        <v>45</v>
      </c>
      <c r="M19" s="116"/>
      <c r="N19" s="405" t="s">
        <v>223</v>
      </c>
      <c r="O19" s="98"/>
      <c r="P19" s="112" t="s">
        <v>221</v>
      </c>
      <c r="Q19" s="120" t="s">
        <v>180</v>
      </c>
      <c r="R19" s="120" t="s">
        <v>55</v>
      </c>
      <c r="S19" s="115">
        <f>45*0.85</f>
        <v>38.25</v>
      </c>
      <c r="T19" s="118" t="s">
        <v>170</v>
      </c>
      <c r="U19" s="405" t="s">
        <v>224</v>
      </c>
      <c r="V19" s="98"/>
      <c r="W19" s="112" t="s">
        <v>221</v>
      </c>
      <c r="X19" s="114" t="s">
        <v>180</v>
      </c>
      <c r="Y19" s="117" t="s">
        <v>225</v>
      </c>
      <c r="Z19" s="115">
        <v>40</v>
      </c>
      <c r="AA19" s="116"/>
      <c r="AB19" s="405" t="s">
        <v>226</v>
      </c>
    </row>
    <row r="20" spans="1:28" ht="18.75">
      <c r="A20">
        <v>9</v>
      </c>
      <c r="B20" s="104" t="s">
        <v>227</v>
      </c>
      <c r="C20" s="123" t="s">
        <v>184</v>
      </c>
      <c r="D20" s="120" t="s">
        <v>50</v>
      </c>
      <c r="E20" s="115">
        <f>80*0.8</f>
        <v>64</v>
      </c>
      <c r="F20" s="116" t="s">
        <v>172</v>
      </c>
      <c r="G20" s="405" t="s">
        <v>228</v>
      </c>
      <c r="H20" s="98"/>
      <c r="I20" s="104" t="s">
        <v>227</v>
      </c>
      <c r="J20" s="114" t="s">
        <v>180</v>
      </c>
      <c r="K20" s="114" t="s">
        <v>217</v>
      </c>
      <c r="L20" s="115">
        <v>45</v>
      </c>
      <c r="M20" s="116"/>
      <c r="N20" s="405" t="s">
        <v>229</v>
      </c>
      <c r="O20" s="98"/>
      <c r="P20" s="104" t="s">
        <v>227</v>
      </c>
      <c r="Q20" s="122" t="s">
        <v>180</v>
      </c>
      <c r="R20" s="122" t="s">
        <v>55</v>
      </c>
      <c r="S20" s="115">
        <f>45*0.85</f>
        <v>38.25</v>
      </c>
      <c r="T20" s="118" t="s">
        <v>170</v>
      </c>
      <c r="U20" s="405" t="s">
        <v>230</v>
      </c>
      <c r="V20" s="98"/>
      <c r="W20" s="104" t="s">
        <v>227</v>
      </c>
      <c r="X20" s="120" t="s">
        <v>180</v>
      </c>
      <c r="Y20" s="124" t="s">
        <v>56</v>
      </c>
      <c r="Z20" s="115">
        <v>35</v>
      </c>
      <c r="AA20" s="116"/>
      <c r="AB20" s="405" t="s">
        <v>231</v>
      </c>
    </row>
    <row r="21" spans="1:28" ht="34.15" customHeight="1">
      <c r="A21">
        <v>10</v>
      </c>
      <c r="B21" s="112" t="s">
        <v>232</v>
      </c>
      <c r="C21" s="126" t="s">
        <v>180</v>
      </c>
      <c r="D21" s="122" t="s">
        <v>50</v>
      </c>
      <c r="E21" s="115">
        <v>50</v>
      </c>
      <c r="F21" s="116"/>
      <c r="G21" s="405" t="s">
        <v>233</v>
      </c>
      <c r="H21" s="98"/>
      <c r="I21" s="112" t="s">
        <v>232</v>
      </c>
      <c r="J21" s="114" t="s">
        <v>180</v>
      </c>
      <c r="K21" s="114" t="s">
        <v>217</v>
      </c>
      <c r="L21" s="115">
        <v>20</v>
      </c>
      <c r="M21" s="116" t="s">
        <v>234</v>
      </c>
      <c r="N21" s="405" t="s">
        <v>235</v>
      </c>
      <c r="O21" s="98"/>
      <c r="P21" s="112" t="s">
        <v>232</v>
      </c>
      <c r="Q21" s="120" t="s">
        <v>180</v>
      </c>
      <c r="R21" s="120" t="s">
        <v>55</v>
      </c>
      <c r="S21" s="115">
        <v>45</v>
      </c>
      <c r="T21" s="118"/>
      <c r="U21" s="405" t="s">
        <v>236</v>
      </c>
      <c r="V21" s="98"/>
      <c r="W21" s="104" t="s">
        <v>232</v>
      </c>
      <c r="X21" s="122" t="s">
        <v>184</v>
      </c>
      <c r="Y21" s="125" t="s">
        <v>56</v>
      </c>
      <c r="Z21" s="115">
        <f>40*0.8</f>
        <v>32</v>
      </c>
      <c r="AA21" s="116" t="s">
        <v>172</v>
      </c>
      <c r="AB21" s="405" t="s">
        <v>237</v>
      </c>
    </row>
    <row r="22" spans="1:28" ht="35.25" customHeight="1">
      <c r="A22">
        <v>11</v>
      </c>
      <c r="B22" s="104" t="s">
        <v>238</v>
      </c>
      <c r="C22" s="113" t="s">
        <v>200</v>
      </c>
      <c r="D22" s="114" t="s">
        <v>239</v>
      </c>
      <c r="E22" s="115">
        <v>50</v>
      </c>
      <c r="F22" s="116"/>
      <c r="G22" s="405" t="s">
        <v>240</v>
      </c>
      <c r="H22" s="98"/>
      <c r="I22" s="104" t="s">
        <v>238</v>
      </c>
      <c r="J22" s="114" t="s">
        <v>180</v>
      </c>
      <c r="K22" s="114" t="s">
        <v>217</v>
      </c>
      <c r="L22" s="115">
        <f>45*0.8</f>
        <v>36</v>
      </c>
      <c r="M22" s="116" t="s">
        <v>172</v>
      </c>
      <c r="N22" s="405" t="s">
        <v>241</v>
      </c>
      <c r="O22" s="98"/>
      <c r="P22" s="104" t="s">
        <v>238</v>
      </c>
      <c r="Q22" s="127" t="s">
        <v>184</v>
      </c>
      <c r="R22" s="127" t="s">
        <v>55</v>
      </c>
      <c r="S22" s="128">
        <f>65*0.8</f>
        <v>52</v>
      </c>
      <c r="T22" s="129" t="s">
        <v>172</v>
      </c>
      <c r="U22" s="405" t="s">
        <v>242</v>
      </c>
      <c r="V22" s="98"/>
      <c r="W22" s="112" t="s">
        <v>238</v>
      </c>
      <c r="X22" s="120" t="s">
        <v>180</v>
      </c>
      <c r="Y22" s="124" t="s">
        <v>56</v>
      </c>
      <c r="Z22" s="115">
        <v>35</v>
      </c>
      <c r="AA22" s="116"/>
      <c r="AB22" s="405" t="s">
        <v>243</v>
      </c>
    </row>
    <row r="23" spans="1:28" ht="25.5">
      <c r="A23">
        <v>12</v>
      </c>
      <c r="B23" s="112" t="s">
        <v>244</v>
      </c>
      <c r="C23" s="113" t="s">
        <v>180</v>
      </c>
      <c r="D23" s="114" t="s">
        <v>239</v>
      </c>
      <c r="E23" s="115">
        <v>50</v>
      </c>
      <c r="F23" s="486" t="s">
        <v>205</v>
      </c>
      <c r="G23" s="406" t="s">
        <v>245</v>
      </c>
      <c r="H23" s="98"/>
      <c r="I23" s="112" t="s">
        <v>244</v>
      </c>
      <c r="J23" s="130" t="s">
        <v>180</v>
      </c>
      <c r="K23" s="131" t="s">
        <v>217</v>
      </c>
      <c r="L23" s="128">
        <f>45*0.8</f>
        <v>36</v>
      </c>
      <c r="M23" s="132" t="s">
        <v>172</v>
      </c>
      <c r="N23" s="405" t="s">
        <v>246</v>
      </c>
      <c r="O23" s="98"/>
      <c r="P23" s="133"/>
      <c r="Q23" s="133"/>
      <c r="R23" s="133"/>
      <c r="S23" s="134"/>
      <c r="T23" s="135"/>
      <c r="U23" s="407"/>
      <c r="V23" s="98"/>
      <c r="W23" s="104" t="s">
        <v>244</v>
      </c>
      <c r="X23" s="121" t="s">
        <v>180</v>
      </c>
      <c r="Y23" s="125" t="s">
        <v>56</v>
      </c>
      <c r="Z23" s="115">
        <f>35*0.8</f>
        <v>28</v>
      </c>
      <c r="AA23" s="116" t="s">
        <v>172</v>
      </c>
      <c r="AB23" s="405" t="s">
        <v>247</v>
      </c>
    </row>
    <row r="24" spans="1:28" ht="18.75">
      <c r="A24">
        <v>13</v>
      </c>
      <c r="B24" s="104" t="s">
        <v>248</v>
      </c>
      <c r="C24" s="136" t="s">
        <v>180</v>
      </c>
      <c r="D24" s="137" t="s">
        <v>239</v>
      </c>
      <c r="E24" s="138">
        <f>50*0.8</f>
        <v>40</v>
      </c>
      <c r="F24" s="132" t="s">
        <v>172</v>
      </c>
      <c r="G24" s="405" t="s">
        <v>249</v>
      </c>
      <c r="H24" s="98"/>
      <c r="I24" s="133"/>
      <c r="J24" s="133"/>
      <c r="K24" s="133"/>
      <c r="L24" s="134"/>
      <c r="M24" s="135"/>
      <c r="N24" s="407"/>
      <c r="O24" s="98"/>
      <c r="P24" s="133"/>
      <c r="Q24" s="133"/>
      <c r="R24" s="133"/>
      <c r="S24" s="134"/>
      <c r="T24" s="135"/>
      <c r="U24" s="407"/>
      <c r="V24" s="98"/>
      <c r="W24" s="104" t="s">
        <v>248</v>
      </c>
      <c r="X24" s="120" t="s">
        <v>180</v>
      </c>
      <c r="Y24" s="124" t="s">
        <v>56</v>
      </c>
      <c r="Z24" s="115">
        <v>35</v>
      </c>
      <c r="AA24" s="116"/>
      <c r="AB24" s="405" t="s">
        <v>250</v>
      </c>
    </row>
    <row r="25" spans="1:28" ht="21">
      <c r="B25" s="98"/>
      <c r="C25" s="98"/>
      <c r="D25" s="98"/>
      <c r="E25" s="139"/>
      <c r="F25" s="135"/>
      <c r="G25" s="407"/>
      <c r="H25" s="98"/>
      <c r="I25" s="98"/>
      <c r="J25" s="98"/>
      <c r="K25" s="98"/>
      <c r="L25" s="98"/>
      <c r="M25" s="98"/>
      <c r="N25" s="408"/>
      <c r="O25" s="98"/>
      <c r="P25" s="98"/>
      <c r="Q25" s="98"/>
      <c r="R25" s="98"/>
      <c r="S25" s="98"/>
      <c r="T25" s="98"/>
      <c r="U25" s="408"/>
      <c r="V25" s="98"/>
      <c r="W25" s="112" t="s">
        <v>251</v>
      </c>
      <c r="X25" s="122" t="s">
        <v>184</v>
      </c>
      <c r="Y25" s="125" t="s">
        <v>56</v>
      </c>
      <c r="Z25" s="115">
        <f>40*0.8</f>
        <v>32</v>
      </c>
      <c r="AA25" s="140" t="s">
        <v>172</v>
      </c>
      <c r="AB25" s="411" t="s">
        <v>252</v>
      </c>
    </row>
    <row r="26" spans="1:28" ht="33.6" customHeight="1">
      <c r="B26" s="98"/>
      <c r="C26" s="98"/>
      <c r="D26" s="98"/>
      <c r="E26" s="98"/>
      <c r="F26" s="98"/>
      <c r="G26" s="408"/>
      <c r="H26" s="98"/>
      <c r="I26" s="98"/>
      <c r="J26" s="98"/>
      <c r="K26" s="98"/>
      <c r="L26" s="98"/>
      <c r="M26" s="98"/>
      <c r="N26" s="408"/>
      <c r="O26" s="98"/>
      <c r="P26" s="98"/>
      <c r="Q26" s="98"/>
      <c r="R26" s="98"/>
      <c r="S26" s="98"/>
      <c r="T26" s="98"/>
      <c r="U26" s="408"/>
      <c r="V26" s="98"/>
      <c r="W26" s="104" t="s">
        <v>253</v>
      </c>
      <c r="X26" s="141" t="s">
        <v>180</v>
      </c>
      <c r="Y26" s="142" t="s">
        <v>56</v>
      </c>
      <c r="Z26" s="128">
        <v>40</v>
      </c>
      <c r="AA26" s="143"/>
      <c r="AB26" s="412" t="s">
        <v>254</v>
      </c>
    </row>
    <row r="27" spans="1:28" ht="15">
      <c r="B27" s="98"/>
      <c r="C27" s="98"/>
      <c r="D27" s="98"/>
      <c r="E27" s="98"/>
      <c r="F27" s="98"/>
      <c r="G27" s="408"/>
      <c r="H27" s="98"/>
      <c r="I27" s="98"/>
      <c r="J27" s="98"/>
      <c r="K27" s="98"/>
      <c r="L27" s="98"/>
      <c r="M27" s="98"/>
      <c r="N27" s="408"/>
      <c r="O27" s="98"/>
      <c r="P27" s="98"/>
      <c r="Q27" s="98"/>
      <c r="R27" s="98"/>
      <c r="S27" s="98"/>
      <c r="T27" s="98"/>
      <c r="U27" s="408"/>
      <c r="V27" s="98"/>
      <c r="W27" s="98"/>
      <c r="X27" s="98"/>
      <c r="Y27" s="98"/>
      <c r="Z27" s="98"/>
      <c r="AA27" s="98"/>
      <c r="AB27" s="408"/>
    </row>
    <row r="28" spans="1:28">
      <c r="B28" s="98"/>
      <c r="C28" s="98"/>
      <c r="D28" s="98"/>
      <c r="E28" s="98"/>
      <c r="F28" s="98"/>
      <c r="G28" s="408"/>
      <c r="H28" s="98"/>
      <c r="I28" s="98"/>
      <c r="J28" s="98"/>
      <c r="K28" s="98"/>
      <c r="L28" s="98"/>
      <c r="M28" s="98"/>
      <c r="N28" s="408"/>
      <c r="O28" s="98"/>
      <c r="P28" s="98"/>
      <c r="Q28" s="98"/>
      <c r="R28" s="98"/>
      <c r="S28" s="98"/>
      <c r="T28" s="98"/>
      <c r="U28" s="408"/>
      <c r="V28" s="98"/>
      <c r="W28" s="98"/>
      <c r="X28" s="98"/>
      <c r="Y28" s="98"/>
      <c r="Z28" s="98"/>
      <c r="AA28" s="98"/>
      <c r="AB28" s="408"/>
    </row>
  </sheetData>
  <mergeCells count="7">
    <mergeCell ref="I9:K9"/>
    <mergeCell ref="B9:C9"/>
    <mergeCell ref="B2:AB4"/>
    <mergeCell ref="W6:W7"/>
    <mergeCell ref="P6:P7"/>
    <mergeCell ref="I6:I7"/>
    <mergeCell ref="B6:B7"/>
  </mergeCells>
  <hyperlinks>
    <hyperlink ref="B2:AB4" r:id="rId1" display="Anexo 1: Inscritos cursos ASOiMAT 2020A" xr:uid="{C7CFC76A-F262-4816-B52F-574C200EC231}"/>
  </hyperlinks>
  <pageMargins left="0.7" right="0.7" top="0.75" bottom="0.75" header="0.3" footer="0.3"/>
  <pageSetup paperSize="9" orientation="portrait" verticalDpi="0" r:id="rId2"/>
  <tableParts count="4">
    <tablePart r:id="rId3"/>
    <tablePart r:id="rId4"/>
    <tablePart r:id="rId5"/>
    <tablePart r:id="rId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612D8-0BCA-4B02-A764-600E245387B0}">
  <dimension ref="B4:I16"/>
  <sheetViews>
    <sheetView showGridLines="0" workbookViewId="0">
      <selection activeCell="B4" sqref="B4:I6"/>
    </sheetView>
  </sheetViews>
  <sheetFormatPr defaultColWidth="11.42578125" defaultRowHeight="14.45"/>
  <cols>
    <col min="9" max="9" width="20.7109375" customWidth="1"/>
  </cols>
  <sheetData>
    <row r="4" spans="2:9" ht="15">
      <c r="B4" s="572" t="s">
        <v>255</v>
      </c>
      <c r="C4" s="572"/>
      <c r="D4" s="572"/>
      <c r="E4" s="572"/>
      <c r="F4" s="572"/>
      <c r="G4" s="572"/>
      <c r="H4" s="572"/>
      <c r="I4" s="572"/>
    </row>
    <row r="5" spans="2:9" ht="15">
      <c r="B5" s="572"/>
      <c r="C5" s="572"/>
      <c r="D5" s="572"/>
      <c r="E5" s="572"/>
      <c r="F5" s="572"/>
      <c r="G5" s="572"/>
      <c r="H5" s="572"/>
      <c r="I5" s="572"/>
    </row>
    <row r="6" spans="2:9" ht="15">
      <c r="B6" s="572"/>
      <c r="C6" s="572"/>
      <c r="D6" s="572"/>
      <c r="E6" s="572"/>
      <c r="F6" s="572"/>
      <c r="G6" s="572"/>
      <c r="H6" s="572"/>
      <c r="I6" s="572"/>
    </row>
    <row r="7" spans="2:9">
      <c r="B7" s="232"/>
      <c r="C7" s="232"/>
      <c r="D7" s="232"/>
      <c r="E7" s="232"/>
      <c r="F7" s="232"/>
      <c r="G7" s="232"/>
      <c r="H7" s="232"/>
      <c r="I7" s="232"/>
    </row>
    <row r="8" spans="2:9" ht="15" thickBot="1">
      <c r="B8" s="232"/>
      <c r="C8" s="232"/>
      <c r="D8" s="232"/>
      <c r="E8" s="232"/>
      <c r="F8" s="232"/>
      <c r="G8" s="232"/>
      <c r="H8" s="232"/>
      <c r="I8" s="232"/>
    </row>
    <row r="9" spans="2:9" ht="45">
      <c r="B9" s="393" t="s">
        <v>45</v>
      </c>
      <c r="C9" s="394" t="s">
        <v>42</v>
      </c>
      <c r="D9" s="394" t="s">
        <v>256</v>
      </c>
      <c r="E9" s="394" t="s">
        <v>168</v>
      </c>
      <c r="F9" s="394" t="s">
        <v>257</v>
      </c>
      <c r="G9" s="394" t="s">
        <v>46</v>
      </c>
      <c r="H9" s="394" t="s">
        <v>258</v>
      </c>
      <c r="I9" s="395" t="s">
        <v>259</v>
      </c>
    </row>
    <row r="10" spans="2:9">
      <c r="B10" s="387" t="s">
        <v>50</v>
      </c>
      <c r="C10" s="388">
        <v>625.5</v>
      </c>
      <c r="D10" s="389">
        <v>0.45</v>
      </c>
      <c r="E10" s="390">
        <v>281.48</v>
      </c>
      <c r="F10" s="389">
        <v>0.55000000000000004</v>
      </c>
      <c r="G10" s="391">
        <v>344.03</v>
      </c>
      <c r="H10" s="388">
        <v>7.04</v>
      </c>
      <c r="I10" s="392">
        <v>9.3800000000000008</v>
      </c>
    </row>
    <row r="11" spans="2:9">
      <c r="B11" s="379" t="s">
        <v>54</v>
      </c>
      <c r="C11" s="170">
        <v>490</v>
      </c>
      <c r="D11" s="371">
        <v>0.45</v>
      </c>
      <c r="E11" s="372">
        <v>220.5</v>
      </c>
      <c r="F11" s="371">
        <v>0.55000000000000004</v>
      </c>
      <c r="G11" s="373">
        <v>269.5</v>
      </c>
      <c r="H11" s="170">
        <v>5.51</v>
      </c>
      <c r="I11" s="380">
        <v>7.35</v>
      </c>
    </row>
    <row r="12" spans="2:9">
      <c r="B12" s="379" t="s">
        <v>55</v>
      </c>
      <c r="C12" s="170">
        <v>486.75</v>
      </c>
      <c r="D12" s="371">
        <v>0.45</v>
      </c>
      <c r="E12" s="372">
        <v>219.04</v>
      </c>
      <c r="F12" s="371">
        <v>0.55000000000000004</v>
      </c>
      <c r="G12" s="373">
        <v>267.70999999999998</v>
      </c>
      <c r="H12" s="170">
        <v>5.48</v>
      </c>
      <c r="I12" s="380">
        <v>7.3</v>
      </c>
    </row>
    <row r="13" spans="2:9" ht="15" thickBot="1">
      <c r="B13" s="381" t="s">
        <v>56</v>
      </c>
      <c r="C13" s="382">
        <v>511</v>
      </c>
      <c r="D13" s="383">
        <v>0.45</v>
      </c>
      <c r="E13" s="384">
        <v>229.95</v>
      </c>
      <c r="F13" s="383">
        <v>0.55000000000000004</v>
      </c>
      <c r="G13" s="385">
        <v>281.05</v>
      </c>
      <c r="H13" s="382"/>
      <c r="I13" s="386">
        <v>7.67</v>
      </c>
    </row>
    <row r="14" spans="2:9">
      <c r="B14" s="232"/>
      <c r="C14" s="232"/>
      <c r="D14" s="232"/>
      <c r="E14" s="232"/>
      <c r="F14" s="232"/>
      <c r="G14" s="232"/>
      <c r="H14" s="232"/>
      <c r="I14" s="232"/>
    </row>
    <row r="15" spans="2:9">
      <c r="B15" s="232"/>
      <c r="C15" s="374" t="s">
        <v>42</v>
      </c>
      <c r="D15" s="232"/>
      <c r="E15" s="374" t="s">
        <v>42</v>
      </c>
      <c r="F15" s="232"/>
      <c r="G15" s="375" t="s">
        <v>42</v>
      </c>
      <c r="H15" s="232"/>
      <c r="I15" s="232"/>
    </row>
    <row r="16" spans="2:9">
      <c r="B16" s="232"/>
      <c r="C16" s="374">
        <v>2113.25</v>
      </c>
      <c r="D16" s="376">
        <v>0.45</v>
      </c>
      <c r="E16" s="377">
        <v>950.96</v>
      </c>
      <c r="F16" s="376">
        <v>0.55000000000000004</v>
      </c>
      <c r="G16" s="378">
        <v>1162.29</v>
      </c>
      <c r="H16" s="232"/>
      <c r="I16" s="232"/>
    </row>
  </sheetData>
  <mergeCells count="1">
    <mergeCell ref="B4:I6"/>
  </mergeCells>
  <hyperlinks>
    <hyperlink ref="B4:I6" r:id="rId1" display="Anexo 2: Cursos de verano 2020: Python, R, LaTeX, Matlab (general)" xr:uid="{3A9A73A2-0F93-4CED-AA30-4073B3BAED5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7F308-DBCB-4A88-8413-2F784620D228}">
  <dimension ref="B2:I48"/>
  <sheetViews>
    <sheetView showGridLines="0" workbookViewId="0">
      <selection activeCell="A40" sqref="A40:XFD40"/>
    </sheetView>
  </sheetViews>
  <sheetFormatPr defaultColWidth="8.85546875" defaultRowHeight="14.45"/>
  <cols>
    <col min="2" max="2" width="20" customWidth="1"/>
    <col min="4" max="5" width="9.140625" style="2"/>
    <col min="6" max="6" width="9.140625" style="32"/>
    <col min="7" max="7" width="10.85546875" style="34" bestFit="1" customWidth="1"/>
    <col min="8" max="8" width="83" customWidth="1"/>
  </cols>
  <sheetData>
    <row r="2" spans="2:8">
      <c r="B2" s="538" t="s">
        <v>260</v>
      </c>
      <c r="C2" s="538"/>
      <c r="D2" s="538"/>
      <c r="E2" s="538"/>
      <c r="F2" s="538"/>
      <c r="G2" s="538"/>
      <c r="H2" s="538"/>
    </row>
    <row r="3" spans="2:8">
      <c r="B3" s="538"/>
      <c r="C3" s="538"/>
      <c r="D3" s="538"/>
      <c r="E3" s="538"/>
      <c r="F3" s="538"/>
      <c r="G3" s="538"/>
      <c r="H3" s="538"/>
    </row>
    <row r="5" spans="2:8">
      <c r="B5" s="579" t="s">
        <v>16</v>
      </c>
      <c r="C5" s="579"/>
      <c r="D5" s="579"/>
      <c r="E5" s="579"/>
      <c r="F5" s="579"/>
      <c r="G5" s="579"/>
      <c r="H5" s="579"/>
    </row>
    <row r="6" spans="2:8" ht="15.6">
      <c r="B6" s="44" t="s">
        <v>261</v>
      </c>
      <c r="C6" s="45" t="s">
        <v>123</v>
      </c>
      <c r="D6" s="46" t="s">
        <v>124</v>
      </c>
      <c r="E6" s="46" t="s">
        <v>262</v>
      </c>
      <c r="F6" s="47" t="s">
        <v>263</v>
      </c>
      <c r="G6" s="48" t="s">
        <v>60</v>
      </c>
      <c r="H6" s="49" t="s">
        <v>264</v>
      </c>
    </row>
    <row r="7" spans="2:8">
      <c r="B7" s="50" t="s">
        <v>265</v>
      </c>
      <c r="C7" s="37">
        <v>100</v>
      </c>
      <c r="D7" s="38">
        <f>E7/C7</f>
        <v>0.3</v>
      </c>
      <c r="E7" s="38">
        <v>30</v>
      </c>
      <c r="F7" s="51" t="s">
        <v>266</v>
      </c>
      <c r="G7" s="52">
        <v>44180</v>
      </c>
      <c r="H7" s="53" t="s">
        <v>267</v>
      </c>
    </row>
    <row r="8" spans="2:8">
      <c r="B8" s="54" t="s">
        <v>268</v>
      </c>
      <c r="C8" s="6">
        <v>40</v>
      </c>
      <c r="D8" s="24">
        <f>E8/C8</f>
        <v>2</v>
      </c>
      <c r="E8" s="24">
        <v>80</v>
      </c>
      <c r="F8" s="55" t="s">
        <v>266</v>
      </c>
      <c r="G8" s="56">
        <v>44180</v>
      </c>
      <c r="H8" s="57" t="s">
        <v>267</v>
      </c>
    </row>
    <row r="9" spans="2:8">
      <c r="B9" s="54" t="s">
        <v>269</v>
      </c>
      <c r="C9" s="6">
        <v>40</v>
      </c>
      <c r="D9" s="24">
        <f>E9/C9</f>
        <v>0.4</v>
      </c>
      <c r="E9" s="24">
        <v>16</v>
      </c>
      <c r="F9" s="55" t="s">
        <v>266</v>
      </c>
      <c r="G9" s="56">
        <v>44180</v>
      </c>
      <c r="H9" s="57" t="s">
        <v>267</v>
      </c>
    </row>
    <row r="10" spans="2:8">
      <c r="B10" s="54" t="s">
        <v>270</v>
      </c>
      <c r="C10" s="6">
        <v>40</v>
      </c>
      <c r="D10" s="24">
        <f>E10/C10</f>
        <v>1.3</v>
      </c>
      <c r="E10" s="24">
        <v>52</v>
      </c>
      <c r="F10" s="55" t="s">
        <v>266</v>
      </c>
      <c r="G10" s="56">
        <v>44180</v>
      </c>
      <c r="H10" s="57" t="s">
        <v>267</v>
      </c>
    </row>
    <row r="11" spans="2:8" ht="15">
      <c r="B11" s="54" t="s">
        <v>271</v>
      </c>
      <c r="C11" s="6">
        <v>40</v>
      </c>
      <c r="D11" s="24">
        <v>5.5</v>
      </c>
      <c r="E11" s="24">
        <f>C11*D11</f>
        <v>220</v>
      </c>
      <c r="F11" s="55" t="s">
        <v>272</v>
      </c>
      <c r="G11" s="56">
        <v>44165</v>
      </c>
      <c r="H11" s="511" t="s">
        <v>177</v>
      </c>
    </row>
    <row r="12" spans="2:8" ht="15">
      <c r="B12" s="54" t="s">
        <v>273</v>
      </c>
      <c r="C12" s="6">
        <v>30</v>
      </c>
      <c r="D12" s="24">
        <v>3</v>
      </c>
      <c r="E12" s="24">
        <f>C12*D12</f>
        <v>90</v>
      </c>
      <c r="F12" s="55" t="s">
        <v>274</v>
      </c>
      <c r="G12" s="56">
        <v>44180</v>
      </c>
      <c r="H12" s="511" t="s">
        <v>275</v>
      </c>
    </row>
    <row r="13" spans="2:8" ht="45">
      <c r="B13" s="54" t="s">
        <v>276</v>
      </c>
      <c r="C13" s="6">
        <v>40</v>
      </c>
      <c r="D13" s="24">
        <v>4</v>
      </c>
      <c r="E13" s="24">
        <f>C13*D13</f>
        <v>160</v>
      </c>
      <c r="F13" s="55" t="s">
        <v>277</v>
      </c>
      <c r="G13" s="56">
        <v>44167</v>
      </c>
      <c r="H13" s="510" t="s">
        <v>278</v>
      </c>
    </row>
    <row r="14" spans="2:8" ht="75" customHeight="1">
      <c r="B14" s="54" t="s">
        <v>279</v>
      </c>
      <c r="C14" s="6">
        <v>1</v>
      </c>
      <c r="D14" s="24">
        <v>9</v>
      </c>
      <c r="E14" s="24">
        <v>9</v>
      </c>
      <c r="F14" s="55"/>
      <c r="G14" s="56">
        <v>44184</v>
      </c>
      <c r="H14" s="36" t="s">
        <v>280</v>
      </c>
    </row>
    <row r="15" spans="2:8">
      <c r="B15" s="58" t="s">
        <v>42</v>
      </c>
      <c r="C15" s="59"/>
      <c r="D15" s="60"/>
      <c r="E15" s="61">
        <f>SUM(E7:E14)</f>
        <v>657</v>
      </c>
      <c r="F15" s="62"/>
      <c r="G15" s="63"/>
      <c r="H15" s="64"/>
    </row>
    <row r="17" spans="2:8">
      <c r="B17" s="580" t="s">
        <v>281</v>
      </c>
      <c r="C17" s="580"/>
      <c r="D17" s="580"/>
      <c r="E17" s="580"/>
      <c r="F17" s="580"/>
      <c r="G17" s="580"/>
      <c r="H17" s="580"/>
    </row>
    <row r="18" spans="2:8" ht="31.15">
      <c r="B18" s="44" t="s">
        <v>261</v>
      </c>
      <c r="C18" s="45" t="s">
        <v>123</v>
      </c>
      <c r="D18" s="39" t="s">
        <v>124</v>
      </c>
      <c r="E18" s="39" t="s">
        <v>262</v>
      </c>
      <c r="F18" s="47" t="s">
        <v>263</v>
      </c>
      <c r="G18" s="48" t="s">
        <v>60</v>
      </c>
      <c r="H18" s="49" t="s">
        <v>264</v>
      </c>
    </row>
    <row r="19" spans="2:8" s="33" customFormat="1">
      <c r="B19" s="37" t="s">
        <v>282</v>
      </c>
      <c r="C19" s="37">
        <v>27</v>
      </c>
      <c r="D19" s="38">
        <v>20</v>
      </c>
      <c r="E19" s="38">
        <f>C19*D19</f>
        <v>540</v>
      </c>
      <c r="F19" s="51"/>
      <c r="G19" s="52"/>
      <c r="H19" s="37"/>
    </row>
    <row r="20" spans="2:8">
      <c r="B20" s="6" t="s">
        <v>283</v>
      </c>
      <c r="C20" s="6">
        <v>1</v>
      </c>
      <c r="D20" s="24">
        <v>50</v>
      </c>
      <c r="E20" s="24">
        <f>C20*D20</f>
        <v>50</v>
      </c>
      <c r="F20" s="55" t="s">
        <v>284</v>
      </c>
      <c r="G20" s="56"/>
      <c r="H20" s="6"/>
    </row>
    <row r="21" spans="2:8">
      <c r="B21" s="6" t="s">
        <v>285</v>
      </c>
      <c r="C21" s="6">
        <v>1</v>
      </c>
      <c r="D21" s="24">
        <v>50</v>
      </c>
      <c r="E21" s="24">
        <f>C21*D21</f>
        <v>50</v>
      </c>
      <c r="F21" s="55" t="s">
        <v>286</v>
      </c>
      <c r="G21" s="56"/>
      <c r="H21" s="6"/>
    </row>
    <row r="22" spans="2:8">
      <c r="B22" s="65" t="s">
        <v>287</v>
      </c>
      <c r="C22" s="6"/>
      <c r="D22" s="24"/>
      <c r="E22" s="66">
        <f>SUM(E19:E21)</f>
        <v>640</v>
      </c>
      <c r="F22" s="55"/>
      <c r="G22" s="56"/>
      <c r="H22" s="6"/>
    </row>
    <row r="25" spans="2:8">
      <c r="B25" s="581" t="s">
        <v>288</v>
      </c>
      <c r="C25" s="581"/>
      <c r="D25" s="581"/>
      <c r="E25" s="581"/>
      <c r="F25" s="581"/>
      <c r="G25" s="581"/>
      <c r="H25" s="581"/>
    </row>
    <row r="26" spans="2:8" ht="15">
      <c r="B26" s="512" t="s">
        <v>289</v>
      </c>
      <c r="C26" s="513">
        <v>894</v>
      </c>
      <c r="D26" s="584"/>
      <c r="E26" s="585"/>
      <c r="F26" s="585"/>
      <c r="G26" s="585"/>
      <c r="H26" s="586"/>
    </row>
    <row r="27" spans="2:8" ht="27.75" customHeight="1">
      <c r="B27" s="512" t="s">
        <v>290</v>
      </c>
      <c r="C27" s="513">
        <f>E15</f>
        <v>657</v>
      </c>
      <c r="D27" s="587" t="s">
        <v>120</v>
      </c>
      <c r="E27" s="588"/>
      <c r="F27" s="588"/>
      <c r="G27" s="588"/>
      <c r="H27" s="589"/>
    </row>
    <row r="28" spans="2:8" ht="15">
      <c r="B28" s="512" t="s">
        <v>291</v>
      </c>
      <c r="C28" s="513">
        <f>C26-E15</f>
        <v>237</v>
      </c>
      <c r="D28" s="584"/>
      <c r="E28" s="585"/>
      <c r="F28" s="585"/>
      <c r="G28" s="585"/>
      <c r="H28" s="586"/>
    </row>
    <row r="29" spans="2:8" ht="15">
      <c r="B29" s="512" t="s">
        <v>292</v>
      </c>
      <c r="C29" s="514">
        <f>1-E15/C26</f>
        <v>0.2651006711409396</v>
      </c>
      <c r="D29" s="582" t="s">
        <v>293</v>
      </c>
      <c r="E29" s="582"/>
      <c r="F29" s="582"/>
      <c r="G29" s="582"/>
      <c r="H29" s="582"/>
    </row>
    <row r="30" spans="2:8" ht="15">
      <c r="B30" s="512" t="s">
        <v>294</v>
      </c>
      <c r="C30" s="513">
        <f>E22</f>
        <v>640</v>
      </c>
      <c r="D30" s="590" t="s">
        <v>295</v>
      </c>
      <c r="E30" s="591"/>
      <c r="F30" s="591"/>
      <c r="G30" s="591"/>
      <c r="H30" s="592"/>
    </row>
    <row r="31" spans="2:8" ht="15">
      <c r="B31" s="512" t="s">
        <v>296</v>
      </c>
      <c r="C31" s="513">
        <f>C30-C27</f>
        <v>-17</v>
      </c>
      <c r="D31" s="583" t="s">
        <v>297</v>
      </c>
      <c r="E31" s="583"/>
      <c r="F31" s="583"/>
      <c r="G31" s="583"/>
      <c r="H31" s="583"/>
    </row>
    <row r="32" spans="2:8">
      <c r="C32" s="2"/>
      <c r="D32" s="35"/>
      <c r="E32" s="35"/>
      <c r="F32" s="35"/>
      <c r="G32" s="35"/>
      <c r="H32" s="35"/>
    </row>
    <row r="34" spans="2:9">
      <c r="B34" s="578" t="s">
        <v>298</v>
      </c>
      <c r="C34" s="578"/>
      <c r="D34" s="578"/>
      <c r="E34" s="578"/>
      <c r="F34" s="578"/>
      <c r="G34" s="578"/>
      <c r="H34" s="578"/>
    </row>
    <row r="35" spans="2:9" ht="15.6">
      <c r="B35" s="44" t="s">
        <v>261</v>
      </c>
      <c r="C35" s="45" t="s">
        <v>123</v>
      </c>
      <c r="D35" s="46" t="s">
        <v>124</v>
      </c>
      <c r="E35" s="46" t="s">
        <v>262</v>
      </c>
      <c r="F35" s="47" t="s">
        <v>263</v>
      </c>
      <c r="G35" s="48" t="s">
        <v>60</v>
      </c>
      <c r="H35" s="49" t="s">
        <v>264</v>
      </c>
    </row>
    <row r="36" spans="2:9" ht="15">
      <c r="B36" s="50" t="s">
        <v>271</v>
      </c>
      <c r="C36" s="37">
        <v>3</v>
      </c>
      <c r="D36" s="38">
        <v>10</v>
      </c>
      <c r="E36" s="38">
        <f>C36*D36</f>
        <v>30</v>
      </c>
      <c r="F36" s="51"/>
      <c r="G36" s="52">
        <v>44184</v>
      </c>
      <c r="H36" s="53" t="s">
        <v>299</v>
      </c>
      <c r="I36" s="487" t="s">
        <v>177</v>
      </c>
    </row>
    <row r="37" spans="2:9">
      <c r="B37" s="67" t="s">
        <v>273</v>
      </c>
      <c r="C37" s="68">
        <v>1</v>
      </c>
      <c r="D37" s="69">
        <v>3</v>
      </c>
      <c r="E37" s="69">
        <f>C37*D37</f>
        <v>3</v>
      </c>
      <c r="F37" s="70"/>
      <c r="G37" s="71">
        <v>44184</v>
      </c>
      <c r="H37" s="261" t="s">
        <v>300</v>
      </c>
      <c r="I37" t="s">
        <v>301</v>
      </c>
    </row>
    <row r="38" spans="2:9">
      <c r="B38" s="67" t="s">
        <v>271</v>
      </c>
      <c r="C38" s="68">
        <v>1</v>
      </c>
      <c r="D38" s="69">
        <v>12</v>
      </c>
      <c r="E38" s="69">
        <f>C38*D38</f>
        <v>12</v>
      </c>
      <c r="F38" s="70"/>
      <c r="G38" s="71">
        <v>43834</v>
      </c>
      <c r="H38" s="261" t="s">
        <v>302</v>
      </c>
    </row>
    <row r="39" spans="2:9" ht="15.6">
      <c r="B39" s="73"/>
      <c r="C39" s="74"/>
      <c r="D39" s="75"/>
      <c r="E39" s="75"/>
      <c r="F39" s="76"/>
      <c r="G39" s="77"/>
      <c r="H39" s="72"/>
    </row>
    <row r="40" spans="2:9" ht="15.6">
      <c r="B40" s="73"/>
      <c r="C40" s="74"/>
      <c r="D40" s="75"/>
      <c r="E40" s="75"/>
      <c r="F40" s="76"/>
      <c r="G40" s="77"/>
      <c r="H40" s="72"/>
    </row>
    <row r="41" spans="2:9">
      <c r="B41" s="54"/>
      <c r="C41" s="6"/>
      <c r="D41" s="24"/>
      <c r="E41" s="24"/>
      <c r="F41" s="55"/>
      <c r="G41" s="56"/>
      <c r="H41" s="57"/>
    </row>
    <row r="42" spans="2:9">
      <c r="B42" s="54"/>
      <c r="C42" s="6"/>
      <c r="D42" s="24"/>
      <c r="E42" s="24"/>
      <c r="F42" s="55"/>
      <c r="G42" s="56"/>
      <c r="H42" s="57"/>
    </row>
    <row r="43" spans="2:9">
      <c r="B43" s="54"/>
      <c r="C43" s="6"/>
      <c r="D43" s="24"/>
      <c r="E43" s="24"/>
      <c r="F43" s="55"/>
      <c r="G43" s="56"/>
      <c r="H43" s="57"/>
    </row>
    <row r="44" spans="2:9">
      <c r="B44" s="78"/>
      <c r="C44" s="79"/>
      <c r="D44" s="80"/>
      <c r="E44" s="80"/>
      <c r="F44" s="81"/>
      <c r="G44" s="82"/>
      <c r="H44" s="83"/>
    </row>
    <row r="45" spans="2:9">
      <c r="B45" s="84" t="s">
        <v>303</v>
      </c>
      <c r="C45" s="85"/>
      <c r="D45" s="86"/>
      <c r="E45" s="87">
        <f>SUM(E36:E44)</f>
        <v>45</v>
      </c>
      <c r="F45" s="88"/>
      <c r="G45" s="89"/>
      <c r="H45" s="92"/>
    </row>
    <row r="47" spans="2:9">
      <c r="B47" s="575" t="s">
        <v>304</v>
      </c>
      <c r="C47" s="576"/>
      <c r="D47" s="576"/>
      <c r="E47" s="576"/>
      <c r="F47" s="576"/>
      <c r="G47" s="577"/>
      <c r="H47" s="90" t="s">
        <v>264</v>
      </c>
    </row>
    <row r="48" spans="2:9" ht="30">
      <c r="B48" s="573" t="s">
        <v>305</v>
      </c>
      <c r="C48" s="574"/>
      <c r="D48" s="574"/>
      <c r="E48" s="574"/>
      <c r="F48" s="574"/>
      <c r="G48" s="318">
        <f>E45+C31</f>
        <v>28</v>
      </c>
      <c r="H48" s="91" t="s">
        <v>306</v>
      </c>
    </row>
  </sheetData>
  <mergeCells count="13">
    <mergeCell ref="B48:F48"/>
    <mergeCell ref="B47:G47"/>
    <mergeCell ref="B34:H34"/>
    <mergeCell ref="B2:H3"/>
    <mergeCell ref="B5:H5"/>
    <mergeCell ref="B17:H17"/>
    <mergeCell ref="B25:H25"/>
    <mergeCell ref="D29:H29"/>
    <mergeCell ref="D31:H31"/>
    <mergeCell ref="D26:H26"/>
    <mergeCell ref="D27:H27"/>
    <mergeCell ref="D28:H28"/>
    <mergeCell ref="D30:H30"/>
  </mergeCells>
  <hyperlinks>
    <hyperlink ref="I36" r:id="rId1" xr:uid="{F6BCFD05-D8B3-4298-BF23-0723A1C83252}"/>
    <hyperlink ref="H13" r:id="rId2" xr:uid="{D199AB1D-37F2-4996-A3C1-0B11D77054F1}"/>
    <hyperlink ref="H12" r:id="rId3" xr:uid="{92CC4C78-22A6-4FD7-BB30-7C059DD3900E}"/>
    <hyperlink ref="H11" r:id="rId4" xr:uid="{C96B3187-33F9-4773-BC15-2994455C89E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85FCD-88F3-4400-8138-FDF5A757F8DB}">
  <dimension ref="A2:H35"/>
  <sheetViews>
    <sheetView showGridLines="0" topLeftCell="A24" workbookViewId="0">
      <selection activeCell="F32" sqref="F32"/>
    </sheetView>
  </sheetViews>
  <sheetFormatPr defaultColWidth="8.85546875" defaultRowHeight="14.45"/>
  <cols>
    <col min="1" max="1" width="4.42578125" customWidth="1"/>
    <col min="2" max="2" width="33.28515625" bestFit="1" customWidth="1"/>
    <col min="3" max="3" width="22.28515625" style="2" bestFit="1" customWidth="1"/>
    <col min="4" max="4" width="12.28515625" style="32" customWidth="1"/>
    <col min="5" max="5" width="8.28515625" style="34" customWidth="1"/>
    <col min="6" max="6" width="37.5703125" customWidth="1"/>
    <col min="7" max="7" width="13.28515625" customWidth="1"/>
    <col min="8" max="8" width="10.28515625" customWidth="1"/>
  </cols>
  <sheetData>
    <row r="2" spans="1:8" ht="21">
      <c r="A2" s="232"/>
      <c r="B2" s="593" t="s">
        <v>307</v>
      </c>
      <c r="C2" s="593"/>
      <c r="D2" s="593"/>
      <c r="E2" s="593"/>
      <c r="F2" s="593"/>
      <c r="G2" s="593"/>
      <c r="H2" s="519"/>
    </row>
    <row r="3" spans="1:8" ht="21">
      <c r="A3" s="232"/>
      <c r="B3" s="593"/>
      <c r="C3" s="593"/>
      <c r="D3" s="593"/>
      <c r="E3" s="593"/>
      <c r="F3" s="593"/>
      <c r="G3" s="593"/>
      <c r="H3" s="519"/>
    </row>
    <row r="4" spans="1:8" ht="13.9" customHeight="1">
      <c r="A4" s="594"/>
      <c r="B4" s="594"/>
      <c r="C4" s="232"/>
      <c r="D4" s="232"/>
      <c r="E4" s="232"/>
      <c r="F4" s="232"/>
      <c r="G4" s="232"/>
      <c r="H4" s="232"/>
    </row>
    <row r="5" spans="1:8" ht="13.9" customHeight="1">
      <c r="A5" s="232"/>
      <c r="B5" s="232"/>
      <c r="C5" s="203" t="s">
        <v>42</v>
      </c>
      <c r="D5" s="241">
        <f>SUM(D8:D35)</f>
        <v>540</v>
      </c>
      <c r="E5" s="203">
        <f>SUM(E8:E35)</f>
        <v>27</v>
      </c>
      <c r="F5" s="232"/>
      <c r="G5" s="232"/>
      <c r="H5" s="232"/>
    </row>
    <row r="6" spans="1:8" ht="16.899999999999999" customHeight="1">
      <c r="A6" s="232"/>
      <c r="B6" s="232"/>
      <c r="C6" s="232"/>
      <c r="D6" s="232"/>
      <c r="E6" s="232"/>
      <c r="F6" s="232"/>
      <c r="G6" s="232"/>
      <c r="H6" s="232"/>
    </row>
    <row r="7" spans="1:8" ht="30">
      <c r="A7" s="242" t="s">
        <v>308</v>
      </c>
      <c r="B7" s="233" t="s">
        <v>309</v>
      </c>
      <c r="C7" s="233" t="s">
        <v>310</v>
      </c>
      <c r="D7" s="234" t="s">
        <v>175</v>
      </c>
      <c r="E7" s="234"/>
      <c r="F7" s="233" t="s">
        <v>264</v>
      </c>
      <c r="G7" s="234" t="s">
        <v>311</v>
      </c>
      <c r="H7" s="233" t="s">
        <v>312</v>
      </c>
    </row>
    <row r="8" spans="1:8" ht="15">
      <c r="A8" s="232">
        <v>1</v>
      </c>
      <c r="B8" s="235" t="s">
        <v>313</v>
      </c>
      <c r="C8" s="235" t="s">
        <v>314</v>
      </c>
      <c r="D8" s="236">
        <v>20</v>
      </c>
      <c r="E8" s="235">
        <v>1</v>
      </c>
      <c r="F8" s="235"/>
      <c r="G8" s="235">
        <v>55</v>
      </c>
      <c r="H8" s="235" t="s">
        <v>315</v>
      </c>
    </row>
    <row r="9" spans="1:8" ht="15">
      <c r="A9" s="232">
        <v>2</v>
      </c>
      <c r="B9" s="235" t="s">
        <v>316</v>
      </c>
      <c r="C9" s="237" t="s">
        <v>314</v>
      </c>
      <c r="D9" s="238">
        <v>20</v>
      </c>
      <c r="E9" s="237">
        <v>1</v>
      </c>
      <c r="F9" s="237"/>
      <c r="G9" s="237">
        <v>56</v>
      </c>
      <c r="H9" s="237" t="s">
        <v>315</v>
      </c>
    </row>
    <row r="10" spans="1:8" ht="15">
      <c r="A10" s="232">
        <v>3</v>
      </c>
      <c r="B10" s="235" t="s">
        <v>317</v>
      </c>
      <c r="C10" s="235" t="s">
        <v>318</v>
      </c>
      <c r="D10" s="236">
        <v>20</v>
      </c>
      <c r="E10" s="235">
        <v>1</v>
      </c>
      <c r="F10" s="235"/>
      <c r="G10" s="235">
        <v>57</v>
      </c>
      <c r="H10" s="235" t="s">
        <v>315</v>
      </c>
    </row>
    <row r="11" spans="1:8" ht="15">
      <c r="A11" s="232">
        <v>4</v>
      </c>
      <c r="B11" s="235" t="s">
        <v>319</v>
      </c>
      <c r="C11" s="237" t="s">
        <v>320</v>
      </c>
      <c r="D11" s="238">
        <v>20</v>
      </c>
      <c r="E11" s="237">
        <v>1</v>
      </c>
      <c r="F11" s="237"/>
      <c r="G11" s="237">
        <v>58</v>
      </c>
      <c r="H11" s="237" t="s">
        <v>315</v>
      </c>
    </row>
    <row r="12" spans="1:8" ht="15">
      <c r="A12" s="232">
        <v>5</v>
      </c>
      <c r="B12" s="235" t="s">
        <v>321</v>
      </c>
      <c r="C12" s="235" t="s">
        <v>320</v>
      </c>
      <c r="D12" s="236">
        <v>20</v>
      </c>
      <c r="E12" s="235">
        <v>1</v>
      </c>
      <c r="F12" s="235"/>
      <c r="G12" s="235">
        <v>59</v>
      </c>
      <c r="H12" s="235" t="s">
        <v>315</v>
      </c>
    </row>
    <row r="13" spans="1:8" ht="15">
      <c r="A13" s="232">
        <v>6</v>
      </c>
      <c r="B13" s="235" t="s">
        <v>322</v>
      </c>
      <c r="C13" s="237" t="s">
        <v>320</v>
      </c>
      <c r="D13" s="238">
        <v>20</v>
      </c>
      <c r="E13" s="237">
        <v>1</v>
      </c>
      <c r="F13" s="239"/>
      <c r="G13" s="237">
        <v>60</v>
      </c>
      <c r="H13" s="237" t="s">
        <v>315</v>
      </c>
    </row>
    <row r="14" spans="1:8" ht="15">
      <c r="A14" s="232">
        <v>7</v>
      </c>
      <c r="B14" s="235" t="s">
        <v>323</v>
      </c>
      <c r="C14" s="235" t="s">
        <v>320</v>
      </c>
      <c r="D14" s="236">
        <v>20</v>
      </c>
      <c r="E14" s="235">
        <v>1</v>
      </c>
      <c r="F14" s="235"/>
      <c r="G14" s="235">
        <v>61</v>
      </c>
      <c r="H14" s="235" t="s">
        <v>315</v>
      </c>
    </row>
    <row r="15" spans="1:8" ht="15">
      <c r="A15" s="232">
        <v>8</v>
      </c>
      <c r="B15" s="235" t="s">
        <v>324</v>
      </c>
      <c r="C15" s="237" t="s">
        <v>325</v>
      </c>
      <c r="D15" s="238">
        <v>20</v>
      </c>
      <c r="E15" s="237">
        <v>1</v>
      </c>
      <c r="F15" s="237"/>
      <c r="G15" s="237">
        <v>62</v>
      </c>
      <c r="H15" s="237" t="s">
        <v>315</v>
      </c>
    </row>
    <row r="16" spans="1:8" ht="15">
      <c r="A16" s="232">
        <v>9</v>
      </c>
      <c r="B16" s="235" t="s">
        <v>326</v>
      </c>
      <c r="C16" s="240" t="s">
        <v>327</v>
      </c>
      <c r="D16" s="236">
        <v>20</v>
      </c>
      <c r="E16" s="235">
        <v>1</v>
      </c>
      <c r="F16" s="235"/>
      <c r="G16" s="235">
        <v>63</v>
      </c>
      <c r="H16" s="235" t="s">
        <v>315</v>
      </c>
    </row>
    <row r="17" spans="1:8" ht="15">
      <c r="A17" s="232">
        <v>10</v>
      </c>
      <c r="B17" s="235" t="s">
        <v>328</v>
      </c>
      <c r="C17" s="237" t="s">
        <v>318</v>
      </c>
      <c r="D17" s="238">
        <v>20</v>
      </c>
      <c r="E17" s="237">
        <v>1</v>
      </c>
      <c r="F17" s="237"/>
      <c r="G17" s="237">
        <v>64</v>
      </c>
      <c r="H17" s="237" t="s">
        <v>315</v>
      </c>
    </row>
    <row r="18" spans="1:8" ht="15">
      <c r="A18" s="232">
        <v>11</v>
      </c>
      <c r="B18" s="235" t="s">
        <v>329</v>
      </c>
      <c r="C18" s="235" t="s">
        <v>330</v>
      </c>
      <c r="D18" s="236">
        <v>20</v>
      </c>
      <c r="E18" s="235">
        <v>1</v>
      </c>
      <c r="F18" s="235"/>
      <c r="G18" s="235">
        <v>65</v>
      </c>
      <c r="H18" s="235" t="s">
        <v>315</v>
      </c>
    </row>
    <row r="19" spans="1:8" ht="15">
      <c r="A19" s="232">
        <v>12</v>
      </c>
      <c r="B19" s="235" t="s">
        <v>331</v>
      </c>
      <c r="C19" s="237" t="s">
        <v>314</v>
      </c>
      <c r="D19" s="238">
        <v>20</v>
      </c>
      <c r="E19" s="237">
        <v>1</v>
      </c>
      <c r="F19" s="237"/>
      <c r="G19" s="237">
        <v>66</v>
      </c>
      <c r="H19" s="237" t="s">
        <v>315</v>
      </c>
    </row>
    <row r="20" spans="1:8" ht="15">
      <c r="A20" s="232">
        <v>13</v>
      </c>
      <c r="B20" s="235" t="s">
        <v>332</v>
      </c>
      <c r="C20" s="235" t="s">
        <v>320</v>
      </c>
      <c r="D20" s="236">
        <v>20</v>
      </c>
      <c r="E20" s="235">
        <v>1</v>
      </c>
      <c r="F20" s="235"/>
      <c r="G20" s="235">
        <v>67</v>
      </c>
      <c r="H20" s="235" t="s">
        <v>315</v>
      </c>
    </row>
    <row r="21" spans="1:8" ht="15">
      <c r="A21" s="232">
        <v>14</v>
      </c>
      <c r="B21" s="235" t="s">
        <v>333</v>
      </c>
      <c r="C21" s="237" t="s">
        <v>318</v>
      </c>
      <c r="D21" s="238">
        <v>20</v>
      </c>
      <c r="E21" s="237">
        <v>1</v>
      </c>
      <c r="F21" s="237"/>
      <c r="G21" s="237">
        <v>68</v>
      </c>
      <c r="H21" s="237" t="s">
        <v>315</v>
      </c>
    </row>
    <row r="22" spans="1:8" ht="15">
      <c r="A22" s="232">
        <v>15</v>
      </c>
      <c r="B22" s="235" t="s">
        <v>334</v>
      </c>
      <c r="C22" s="235" t="s">
        <v>318</v>
      </c>
      <c r="D22" s="236">
        <v>20</v>
      </c>
      <c r="E22" s="235">
        <v>1</v>
      </c>
      <c r="F22" s="235"/>
      <c r="G22" s="235">
        <v>69</v>
      </c>
      <c r="H22" s="235" t="s">
        <v>315</v>
      </c>
    </row>
    <row r="23" spans="1:8" ht="15">
      <c r="A23" s="232">
        <v>16</v>
      </c>
      <c r="B23" s="235" t="s">
        <v>335</v>
      </c>
      <c r="C23" s="237" t="s">
        <v>336</v>
      </c>
      <c r="D23" s="238">
        <v>20</v>
      </c>
      <c r="E23" s="237">
        <v>1</v>
      </c>
      <c r="F23" s="237"/>
      <c r="G23" s="237">
        <v>70</v>
      </c>
      <c r="H23" s="237" t="s">
        <v>315</v>
      </c>
    </row>
    <row r="24" spans="1:8" ht="15">
      <c r="A24" s="232">
        <v>17</v>
      </c>
      <c r="B24" s="235" t="s">
        <v>337</v>
      </c>
      <c r="C24" s="235" t="s">
        <v>318</v>
      </c>
      <c r="D24" s="236">
        <v>20</v>
      </c>
      <c r="E24" s="235">
        <v>1</v>
      </c>
      <c r="F24" s="235"/>
      <c r="G24" s="235">
        <v>71</v>
      </c>
      <c r="H24" s="235" t="s">
        <v>315</v>
      </c>
    </row>
    <row r="25" spans="1:8" ht="15">
      <c r="A25" s="232">
        <v>18</v>
      </c>
      <c r="B25" s="235" t="s">
        <v>338</v>
      </c>
      <c r="C25" s="237" t="s">
        <v>314</v>
      </c>
      <c r="D25" s="238">
        <v>20</v>
      </c>
      <c r="E25" s="237">
        <v>1</v>
      </c>
      <c r="F25" s="237" t="s">
        <v>339</v>
      </c>
      <c r="G25" s="237">
        <v>72</v>
      </c>
      <c r="H25" s="237" t="s">
        <v>315</v>
      </c>
    </row>
    <row r="26" spans="1:8" ht="15">
      <c r="A26" s="232">
        <v>19</v>
      </c>
      <c r="B26" s="235" t="s">
        <v>340</v>
      </c>
      <c r="C26" s="235" t="s">
        <v>341</v>
      </c>
      <c r="D26" s="236">
        <v>20</v>
      </c>
      <c r="E26" s="235">
        <v>1</v>
      </c>
      <c r="F26" s="235"/>
      <c r="G26" s="235">
        <v>73</v>
      </c>
      <c r="H26" s="235" t="s">
        <v>315</v>
      </c>
    </row>
    <row r="27" spans="1:8" ht="15">
      <c r="A27" s="232">
        <v>20</v>
      </c>
      <c r="B27" s="235" t="s">
        <v>342</v>
      </c>
      <c r="C27" s="237" t="s">
        <v>318</v>
      </c>
      <c r="D27" s="238">
        <v>20</v>
      </c>
      <c r="E27" s="237">
        <v>1</v>
      </c>
      <c r="F27" s="237"/>
      <c r="G27" s="237">
        <v>72</v>
      </c>
      <c r="H27" s="237" t="s">
        <v>315</v>
      </c>
    </row>
    <row r="28" spans="1:8" ht="15">
      <c r="A28" s="232">
        <v>21</v>
      </c>
      <c r="B28" s="235" t="s">
        <v>343</v>
      </c>
      <c r="C28" s="235" t="s">
        <v>318</v>
      </c>
      <c r="D28" s="236">
        <v>20</v>
      </c>
      <c r="E28" s="235">
        <v>1</v>
      </c>
      <c r="F28" s="235"/>
      <c r="G28" s="235">
        <v>75</v>
      </c>
      <c r="H28" s="235" t="s">
        <v>315</v>
      </c>
    </row>
    <row r="29" spans="1:8" ht="15.75" customHeight="1">
      <c r="A29" s="232">
        <v>22</v>
      </c>
      <c r="B29" s="235" t="s">
        <v>344</v>
      </c>
      <c r="C29" s="237" t="s">
        <v>318</v>
      </c>
      <c r="D29" s="237"/>
      <c r="E29" s="237">
        <v>0</v>
      </c>
      <c r="F29" s="239" t="s">
        <v>345</v>
      </c>
      <c r="G29" s="237"/>
      <c r="H29" s="237" t="s">
        <v>315</v>
      </c>
    </row>
    <row r="30" spans="1:8" ht="15">
      <c r="A30" s="232">
        <v>23</v>
      </c>
      <c r="B30" s="235" t="s">
        <v>346</v>
      </c>
      <c r="C30" s="235" t="s">
        <v>347</v>
      </c>
      <c r="D30" s="236">
        <v>20</v>
      </c>
      <c r="E30" s="235">
        <v>1</v>
      </c>
      <c r="F30" s="235"/>
      <c r="G30" s="235">
        <v>76</v>
      </c>
      <c r="H30" s="235" t="s">
        <v>315</v>
      </c>
    </row>
    <row r="31" spans="1:8" ht="15">
      <c r="A31" s="232">
        <v>24</v>
      </c>
      <c r="B31" s="235" t="s">
        <v>348</v>
      </c>
      <c r="C31" s="237" t="s">
        <v>341</v>
      </c>
      <c r="D31" s="238">
        <v>20</v>
      </c>
      <c r="E31" s="237">
        <v>1</v>
      </c>
      <c r="F31" s="237" t="s">
        <v>339</v>
      </c>
      <c r="G31" s="237"/>
      <c r="H31" s="237" t="s">
        <v>315</v>
      </c>
    </row>
    <row r="32" spans="1:8" ht="15">
      <c r="A32" s="232">
        <v>25</v>
      </c>
      <c r="B32" s="235" t="s">
        <v>349</v>
      </c>
      <c r="C32" s="235" t="s">
        <v>341</v>
      </c>
      <c r="D32" s="236">
        <v>20</v>
      </c>
      <c r="E32" s="235">
        <v>1</v>
      </c>
      <c r="F32" s="237" t="s">
        <v>339</v>
      </c>
      <c r="G32" s="235"/>
      <c r="H32" s="235" t="s">
        <v>315</v>
      </c>
    </row>
    <row r="33" spans="1:8" ht="15">
      <c r="A33" s="232">
        <v>26</v>
      </c>
      <c r="B33" s="235" t="s">
        <v>350</v>
      </c>
      <c r="C33" s="237" t="s">
        <v>314</v>
      </c>
      <c r="D33" s="238">
        <v>20</v>
      </c>
      <c r="E33" s="237">
        <v>1</v>
      </c>
      <c r="F33" s="237" t="s">
        <v>339</v>
      </c>
      <c r="G33" s="237"/>
      <c r="H33" s="237" t="s">
        <v>315</v>
      </c>
    </row>
    <row r="34" spans="1:8" ht="15">
      <c r="A34" s="232">
        <v>27</v>
      </c>
      <c r="B34" s="235" t="s">
        <v>351</v>
      </c>
      <c r="C34" s="235" t="s">
        <v>318</v>
      </c>
      <c r="D34" s="236">
        <v>20</v>
      </c>
      <c r="E34" s="235">
        <v>1</v>
      </c>
      <c r="F34" s="235" t="s">
        <v>352</v>
      </c>
      <c r="G34" s="235"/>
      <c r="H34" s="235" t="s">
        <v>315</v>
      </c>
    </row>
    <row r="35" spans="1:8" ht="15">
      <c r="A35" s="232">
        <v>28</v>
      </c>
      <c r="B35" s="235" t="s">
        <v>353</v>
      </c>
      <c r="C35" s="235" t="s">
        <v>318</v>
      </c>
      <c r="D35" s="238">
        <v>20</v>
      </c>
      <c r="E35" s="237">
        <v>1</v>
      </c>
      <c r="F35" s="237" t="s">
        <v>339</v>
      </c>
      <c r="G35" s="237"/>
      <c r="H35" s="237" t="s">
        <v>315</v>
      </c>
    </row>
  </sheetData>
  <mergeCells count="2">
    <mergeCell ref="B2:G3"/>
    <mergeCell ref="A4:B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FCE59-C7DD-40F9-9067-D8A2F5C084EB}">
  <dimension ref="B2:H60"/>
  <sheetViews>
    <sheetView showGridLines="0" topLeftCell="A5" zoomScaleNormal="100" workbookViewId="0">
      <selection activeCell="C21" sqref="C21"/>
    </sheetView>
  </sheetViews>
  <sheetFormatPr defaultColWidth="11.42578125" defaultRowHeight="14.45"/>
  <cols>
    <col min="2" max="2" width="15" customWidth="1"/>
    <col min="3" max="3" width="11.5703125" style="147"/>
    <col min="4" max="4" width="23.42578125" bestFit="1" customWidth="1"/>
    <col min="5" max="5" width="11.5703125" customWidth="1"/>
    <col min="6" max="6" width="15.42578125" customWidth="1"/>
    <col min="7" max="7" width="11.5703125" style="148"/>
    <col min="8" max="8" width="20.7109375" customWidth="1"/>
  </cols>
  <sheetData>
    <row r="2" spans="2:8" ht="18">
      <c r="B2" s="539" t="s">
        <v>354</v>
      </c>
      <c r="C2" s="539"/>
      <c r="D2" s="539"/>
      <c r="E2" s="539"/>
      <c r="F2" s="539"/>
      <c r="G2" s="539"/>
      <c r="H2" s="539"/>
    </row>
    <row r="3" spans="2:8" ht="18">
      <c r="B3" s="595" t="s">
        <v>355</v>
      </c>
      <c r="C3" s="595"/>
      <c r="D3" s="595"/>
      <c r="E3" s="595"/>
      <c r="F3" s="595"/>
      <c r="G3" s="595"/>
      <c r="H3" s="595"/>
    </row>
    <row r="4" spans="2:8">
      <c r="C4" s="285" t="s">
        <v>42</v>
      </c>
      <c r="G4" s="286" t="s">
        <v>42</v>
      </c>
    </row>
    <row r="5" spans="2:8">
      <c r="B5" s="1" t="s">
        <v>14</v>
      </c>
      <c r="C5" s="287">
        <f>SUM(C9:C21)</f>
        <v>28.22</v>
      </c>
      <c r="F5" s="1" t="s">
        <v>16</v>
      </c>
      <c r="G5" s="190">
        <f>SUM(G9:G60)</f>
        <v>-45.72</v>
      </c>
      <c r="H5" s="148"/>
    </row>
    <row r="7" spans="2:8" ht="15" thickBot="1"/>
    <row r="8" spans="2:8" ht="15" thickBot="1">
      <c r="B8" s="281" t="s">
        <v>356</v>
      </c>
      <c r="C8" s="282" t="s">
        <v>287</v>
      </c>
      <c r="D8" s="283" t="s">
        <v>357</v>
      </c>
      <c r="F8" s="281" t="s">
        <v>356</v>
      </c>
      <c r="G8" s="284" t="s">
        <v>287</v>
      </c>
      <c r="H8" s="283" t="s">
        <v>357</v>
      </c>
    </row>
    <row r="9" spans="2:8">
      <c r="B9" s="334">
        <f>'A7'!C12</f>
        <v>43951</v>
      </c>
      <c r="C9" s="279">
        <f>'A7'!E12</f>
        <v>0.01</v>
      </c>
      <c r="D9" s="280" t="s">
        <v>358</v>
      </c>
      <c r="F9" s="337">
        <f>'A7'!C10</f>
        <v>43949</v>
      </c>
      <c r="G9" s="277">
        <f>'A7'!E10</f>
        <v>-4.37</v>
      </c>
      <c r="H9" s="278" t="s">
        <v>359</v>
      </c>
    </row>
    <row r="10" spans="2:8" ht="15.6" customHeight="1">
      <c r="B10" s="335">
        <f>'A7'!C13</f>
        <v>43980</v>
      </c>
      <c r="C10" s="267">
        <f>'A7'!E13</f>
        <v>0.14000000000000001</v>
      </c>
      <c r="D10" s="271" t="s">
        <v>358</v>
      </c>
      <c r="F10" s="338">
        <f>'A7'!C11</f>
        <v>43949</v>
      </c>
      <c r="G10" s="269">
        <f>'A7'!E11</f>
        <v>-0.52</v>
      </c>
      <c r="H10" s="274" t="s">
        <v>360</v>
      </c>
    </row>
    <row r="11" spans="2:8">
      <c r="B11" s="335">
        <f>'A7'!C17</f>
        <v>44012</v>
      </c>
      <c r="C11" s="267">
        <f>'A7'!E17</f>
        <v>0.13</v>
      </c>
      <c r="D11" s="271" t="s">
        <v>358</v>
      </c>
      <c r="F11" s="335">
        <f>'A7'!C15</f>
        <v>44006</v>
      </c>
      <c r="G11" s="268">
        <f>'A7'!E15</f>
        <v>-0.04</v>
      </c>
      <c r="H11" s="271" t="s">
        <v>361</v>
      </c>
    </row>
    <row r="12" spans="2:8">
      <c r="B12" s="335">
        <f>'A7'!C28</f>
        <v>44043</v>
      </c>
      <c r="C12" s="267">
        <f>'A7'!E28</f>
        <v>0.11</v>
      </c>
      <c r="D12" s="271" t="s">
        <v>358</v>
      </c>
      <c r="F12" s="335">
        <f>'A7'!C16</f>
        <v>44006</v>
      </c>
      <c r="G12" s="268">
        <f>'A7'!E16</f>
        <v>-0.36</v>
      </c>
      <c r="H12" s="271" t="s">
        <v>362</v>
      </c>
    </row>
    <row r="13" spans="2:8">
      <c r="B13" s="430">
        <f>'A7'!C30</f>
        <v>44074</v>
      </c>
      <c r="C13" s="431">
        <f>'A7'!E30</f>
        <v>0.1</v>
      </c>
      <c r="D13" s="432" t="s">
        <v>358</v>
      </c>
      <c r="F13" s="335">
        <f>'A7'!C21</f>
        <v>44021</v>
      </c>
      <c r="G13" s="268">
        <f>'A7'!E21</f>
        <v>-0.04</v>
      </c>
      <c r="H13" s="271" t="s">
        <v>361</v>
      </c>
    </row>
    <row r="14" spans="2:8">
      <c r="B14" s="430">
        <f>'A7'!C34</f>
        <v>44104</v>
      </c>
      <c r="C14" s="431">
        <f>'A7'!E34</f>
        <v>0.11</v>
      </c>
      <c r="D14" s="432" t="s">
        <v>358</v>
      </c>
      <c r="F14" s="335">
        <f>'A7'!C22</f>
        <v>44021</v>
      </c>
      <c r="G14" s="268">
        <f>'A7'!E22</f>
        <v>-0.36</v>
      </c>
      <c r="H14" s="271" t="s">
        <v>362</v>
      </c>
    </row>
    <row r="15" spans="2:8">
      <c r="B15" s="430">
        <f>'A7'!C97</f>
        <v>44134</v>
      </c>
      <c r="C15" s="431">
        <f>'A7'!E97</f>
        <v>0.18</v>
      </c>
      <c r="D15" s="432" t="s">
        <v>358</v>
      </c>
      <c r="F15" s="335">
        <f>'A7'!C32</f>
        <v>44092</v>
      </c>
      <c r="G15" s="268">
        <f>'A7'!E32</f>
        <v>-0.02</v>
      </c>
      <c r="H15" s="271" t="s">
        <v>361</v>
      </c>
    </row>
    <row r="16" spans="2:8">
      <c r="B16" s="430">
        <f>'A7'!C147</f>
        <v>44169</v>
      </c>
      <c r="C16" s="433">
        <f>'A7'!E147</f>
        <v>0.15</v>
      </c>
      <c r="D16" s="432" t="s">
        <v>363</v>
      </c>
      <c r="F16" s="335">
        <f>'A7'!C33</f>
        <v>44092</v>
      </c>
      <c r="G16" s="268">
        <f>'A7'!E33</f>
        <v>-0.2</v>
      </c>
      <c r="H16" s="271" t="s">
        <v>362</v>
      </c>
    </row>
    <row r="17" spans="2:8">
      <c r="B17" s="430">
        <f>'A7'!C174</f>
        <v>44200</v>
      </c>
      <c r="C17" s="433">
        <f>'A7'!E174</f>
        <v>5.25</v>
      </c>
      <c r="D17" s="432" t="str">
        <f>'A7'!F174</f>
        <v>Pago envío de kit</v>
      </c>
      <c r="F17" s="335">
        <f>'A7'!C41</f>
        <v>44116</v>
      </c>
      <c r="G17" s="268">
        <f>'A7'!E41</f>
        <v>-0.02</v>
      </c>
      <c r="H17" s="271" t="s">
        <v>361</v>
      </c>
    </row>
    <row r="18" spans="2:8">
      <c r="B18" s="430">
        <f>'A7'!C175</f>
        <v>44200</v>
      </c>
      <c r="C18" s="433">
        <f>'A7'!E175</f>
        <v>5.25</v>
      </c>
      <c r="D18" s="432" t="str">
        <f>'A7'!F175</f>
        <v>Pago envío de kit</v>
      </c>
      <c r="F18" s="335">
        <f>'A7'!C42</f>
        <v>44116</v>
      </c>
      <c r="G18" s="268">
        <f>'A7'!E42</f>
        <v>-0.2</v>
      </c>
      <c r="H18" s="271" t="s">
        <v>362</v>
      </c>
    </row>
    <row r="19" spans="2:8">
      <c r="B19" s="430">
        <f>'A7'!C177</f>
        <v>44202</v>
      </c>
      <c r="C19" s="433">
        <f>'A7'!E177</f>
        <v>5.95</v>
      </c>
      <c r="D19" s="432" t="str">
        <f>'A7'!F177</f>
        <v>Pago envío de kit</v>
      </c>
      <c r="F19" s="335">
        <f>'A7'!C47</f>
        <v>44117</v>
      </c>
      <c r="G19" s="268">
        <f>'A7'!E47</f>
        <v>-0.02</v>
      </c>
      <c r="H19" s="271" t="s">
        <v>361</v>
      </c>
    </row>
    <row r="20" spans="2:8">
      <c r="B20" s="430">
        <f>'A7'!C178</f>
        <v>44202</v>
      </c>
      <c r="C20" s="433">
        <f>'A7'!E178</f>
        <v>5.95</v>
      </c>
      <c r="D20" s="432" t="str">
        <f>'A7'!F178</f>
        <v>Pago envío de kit</v>
      </c>
      <c r="F20" s="335">
        <f>'A7'!C47</f>
        <v>44117</v>
      </c>
      <c r="G20" s="268">
        <f>'A7'!E48</f>
        <v>-0.2</v>
      </c>
      <c r="H20" s="271" t="s">
        <v>362</v>
      </c>
    </row>
    <row r="21" spans="2:8" ht="15" thickBot="1">
      <c r="B21" s="336">
        <f>'A7'!C192</f>
        <v>44320</v>
      </c>
      <c r="C21" s="272">
        <f>'A7'!E192</f>
        <v>4.8899999999999997</v>
      </c>
      <c r="D21" s="273" t="str">
        <f>'A7'!F192</f>
        <v>Pago tarjeta de débito + iva</v>
      </c>
      <c r="F21" s="335">
        <f>'A7'!C50</f>
        <v>44117</v>
      </c>
      <c r="G21" s="268">
        <f>'A7'!E50</f>
        <v>-0.2</v>
      </c>
      <c r="H21" s="271" t="s">
        <v>362</v>
      </c>
    </row>
    <row r="22" spans="2:8">
      <c r="F22" s="335">
        <f>'A7'!C51</f>
        <v>44117</v>
      </c>
      <c r="G22" s="268">
        <f>'A7'!E51</f>
        <v>-0.02</v>
      </c>
      <c r="H22" s="271" t="s">
        <v>361</v>
      </c>
    </row>
    <row r="23" spans="2:8">
      <c r="F23" s="335">
        <f>'A7'!C57</f>
        <v>44120</v>
      </c>
      <c r="G23" s="268">
        <f>'A7'!E57</f>
        <v>-0.2</v>
      </c>
      <c r="H23" s="271" t="s">
        <v>362</v>
      </c>
    </row>
    <row r="24" spans="2:8">
      <c r="F24" s="335">
        <f>'A7'!C58</f>
        <v>44120</v>
      </c>
      <c r="G24" s="268">
        <f>'A7'!E58</f>
        <v>-0.02</v>
      </c>
      <c r="H24" s="271" t="s">
        <v>361</v>
      </c>
    </row>
    <row r="25" spans="2:8">
      <c r="F25" s="335">
        <f>'A7'!C63</f>
        <v>44123</v>
      </c>
      <c r="G25" s="268">
        <f>'A7'!E63</f>
        <v>-0.02</v>
      </c>
      <c r="H25" s="271" t="s">
        <v>361</v>
      </c>
    </row>
    <row r="26" spans="2:8">
      <c r="F26" s="335">
        <f>'A7'!C64</f>
        <v>44123</v>
      </c>
      <c r="G26" s="268">
        <f>'A7'!E64</f>
        <v>-0.2</v>
      </c>
      <c r="H26" s="271" t="s">
        <v>362</v>
      </c>
    </row>
    <row r="27" spans="2:8">
      <c r="F27" s="335">
        <f>'A7'!C67</f>
        <v>44123</v>
      </c>
      <c r="G27" s="268">
        <f>'A7'!E67</f>
        <v>-0.02</v>
      </c>
      <c r="H27" s="271" t="s">
        <v>361</v>
      </c>
    </row>
    <row r="28" spans="2:8">
      <c r="F28" s="335">
        <f>'A7'!C68</f>
        <v>44123</v>
      </c>
      <c r="G28" s="268">
        <f>'A7'!E68</f>
        <v>-0.2</v>
      </c>
      <c r="H28" s="271" t="s">
        <v>362</v>
      </c>
    </row>
    <row r="29" spans="2:8">
      <c r="F29" s="335">
        <f>'A7'!C81</f>
        <v>44129</v>
      </c>
      <c r="G29" s="268">
        <f>'A7'!E81</f>
        <v>-0.2</v>
      </c>
      <c r="H29" s="271" t="s">
        <v>362</v>
      </c>
    </row>
    <row r="30" spans="2:8">
      <c r="F30" s="335">
        <f>'A7'!C82</f>
        <v>44129</v>
      </c>
      <c r="G30" s="268">
        <f>'A7'!E82</f>
        <v>-0.02</v>
      </c>
      <c r="H30" s="271" t="s">
        <v>361</v>
      </c>
    </row>
    <row r="31" spans="2:8">
      <c r="F31" s="335">
        <f>'A7'!C94</f>
        <v>44132</v>
      </c>
      <c r="G31" s="268">
        <f>'A7'!E94</f>
        <v>-0.24</v>
      </c>
      <c r="H31" s="271" t="s">
        <v>362</v>
      </c>
    </row>
    <row r="32" spans="2:8">
      <c r="F32" s="335">
        <f>'A7'!C103</f>
        <v>44144</v>
      </c>
      <c r="G32" s="268">
        <f>'A7'!E103</f>
        <v>-0.2</v>
      </c>
      <c r="H32" s="271" t="s">
        <v>362</v>
      </c>
    </row>
    <row r="33" spans="6:8">
      <c r="F33" s="335">
        <f>'A7'!C104</f>
        <v>44144</v>
      </c>
      <c r="G33" s="268">
        <f>'A7'!E104</f>
        <v>-0.02</v>
      </c>
      <c r="H33" s="271" t="s">
        <v>361</v>
      </c>
    </row>
    <row r="34" spans="6:8">
      <c r="F34" s="335">
        <f>'A7'!C109</f>
        <v>44144</v>
      </c>
      <c r="G34" s="268">
        <f>'A7'!E109</f>
        <v>-0.2</v>
      </c>
      <c r="H34" s="271" t="s">
        <v>362</v>
      </c>
    </row>
    <row r="35" spans="6:8">
      <c r="F35" s="335">
        <f>'A7'!C110</f>
        <v>44144</v>
      </c>
      <c r="G35" s="268">
        <f>'A7'!E110</f>
        <v>-0.02</v>
      </c>
      <c r="H35" s="271" t="s">
        <v>361</v>
      </c>
    </row>
    <row r="36" spans="6:8">
      <c r="F36" s="335">
        <f>'A7'!C112</f>
        <v>44144</v>
      </c>
      <c r="G36" s="268">
        <f>'A7'!E112</f>
        <v>-0.2</v>
      </c>
      <c r="H36" s="271" t="s">
        <v>362</v>
      </c>
    </row>
    <row r="37" spans="6:8">
      <c r="F37" s="335">
        <f>'A7'!C113</f>
        <v>44144</v>
      </c>
      <c r="G37" s="268">
        <f>'A7'!E113</f>
        <v>-0.02</v>
      </c>
      <c r="H37" s="271" t="s">
        <v>361</v>
      </c>
    </row>
    <row r="38" spans="6:8">
      <c r="F38" s="335">
        <f>'A7'!C118</f>
        <v>44146</v>
      </c>
      <c r="G38" s="268">
        <f>'A7'!E118</f>
        <v>-0.02</v>
      </c>
      <c r="H38" s="271" t="s">
        <v>361</v>
      </c>
    </row>
    <row r="39" spans="6:8">
      <c r="F39" s="335">
        <f>'A7'!C119</f>
        <v>44146</v>
      </c>
      <c r="G39" s="268">
        <f>'A7'!E119</f>
        <v>-0.2</v>
      </c>
      <c r="H39" s="271" t="s">
        <v>362</v>
      </c>
    </row>
    <row r="40" spans="6:8">
      <c r="F40" s="335">
        <f>'A7'!C123</f>
        <v>44151</v>
      </c>
      <c r="G40" s="268">
        <f>'A7'!E123</f>
        <v>-0.36</v>
      </c>
      <c r="H40" s="271" t="s">
        <v>362</v>
      </c>
    </row>
    <row r="41" spans="6:8">
      <c r="F41" s="335">
        <f>'A7'!C124</f>
        <v>44151</v>
      </c>
      <c r="G41" s="268">
        <f>'A7'!E124</f>
        <v>-0.04</v>
      </c>
      <c r="H41" s="271" t="s">
        <v>361</v>
      </c>
    </row>
    <row r="42" spans="6:8">
      <c r="F42" s="335">
        <f>'A7'!C127</f>
        <v>44151</v>
      </c>
      <c r="G42" s="268">
        <f>'A7'!E127</f>
        <v>-0.4</v>
      </c>
      <c r="H42" s="271" t="s">
        <v>362</v>
      </c>
    </row>
    <row r="43" spans="6:8">
      <c r="F43" s="335">
        <f>'A7'!C128</f>
        <v>44151</v>
      </c>
      <c r="G43" s="268">
        <f>'A7'!E128</f>
        <v>-0.36</v>
      </c>
      <c r="H43" s="271" t="s">
        <v>362</v>
      </c>
    </row>
    <row r="44" spans="6:8">
      <c r="F44" s="335">
        <f>'A7'!C129</f>
        <v>44151</v>
      </c>
      <c r="G44" s="268">
        <f>'A7'!E129</f>
        <v>-0.04</v>
      </c>
      <c r="H44" s="271" t="s">
        <v>361</v>
      </c>
    </row>
    <row r="45" spans="6:8">
      <c r="F45" s="335">
        <f>'A7'!C134</f>
        <v>44153</v>
      </c>
      <c r="G45" s="268">
        <f>'A7'!E134</f>
        <v>-0.02</v>
      </c>
      <c r="H45" s="271" t="s">
        <v>361</v>
      </c>
    </row>
    <row r="46" spans="6:8">
      <c r="F46" s="335">
        <f>'A7'!C135</f>
        <v>44153</v>
      </c>
      <c r="G46" s="268">
        <f>'A7'!E135</f>
        <v>-0.2</v>
      </c>
      <c r="H46" s="271" t="s">
        <v>362</v>
      </c>
    </row>
    <row r="47" spans="6:8">
      <c r="F47" s="335">
        <f>'A7'!C144</f>
        <v>44169</v>
      </c>
      <c r="G47" s="268">
        <f>'A7'!E144</f>
        <v>-0.72</v>
      </c>
      <c r="H47" s="271" t="s">
        <v>362</v>
      </c>
    </row>
    <row r="48" spans="6:8">
      <c r="F48" s="335">
        <f>'A7'!C145</f>
        <v>44169</v>
      </c>
      <c r="G48" s="268">
        <f>'A7'!E145</f>
        <v>-0.15</v>
      </c>
      <c r="H48" s="271" t="s">
        <v>362</v>
      </c>
    </row>
    <row r="49" spans="6:8">
      <c r="F49" s="335">
        <f>'A7'!C155</f>
        <v>44179</v>
      </c>
      <c r="G49" s="268">
        <f>'A7'!E155</f>
        <v>-0.2</v>
      </c>
      <c r="H49" s="271" t="s">
        <v>362</v>
      </c>
    </row>
    <row r="50" spans="6:8">
      <c r="F50" s="335">
        <f>'A7'!C156</f>
        <v>44179</v>
      </c>
      <c r="G50" s="268">
        <f>'A7'!E156</f>
        <v>-0.02</v>
      </c>
      <c r="H50" s="271" t="s">
        <v>364</v>
      </c>
    </row>
    <row r="51" spans="6:8">
      <c r="F51" s="335">
        <f>'A7'!C163</f>
        <v>44181</v>
      </c>
      <c r="G51" s="268">
        <f>'A7'!E163</f>
        <v>-0.3</v>
      </c>
      <c r="H51" s="271" t="s">
        <v>362</v>
      </c>
    </row>
    <row r="52" spans="6:8">
      <c r="F52" s="335">
        <f>'A7'!C164</f>
        <v>44181</v>
      </c>
      <c r="G52" s="268">
        <f>'A7'!E164</f>
        <v>-0.06</v>
      </c>
      <c r="H52" s="271" t="s">
        <v>364</v>
      </c>
    </row>
    <row r="53" spans="6:8">
      <c r="F53" s="335">
        <f>'A7'!C176</f>
        <v>44200</v>
      </c>
      <c r="G53" s="268">
        <f>'A7'!E176</f>
        <v>-21</v>
      </c>
      <c r="H53" s="271" t="str">
        <f>'A7'!F176</f>
        <v xml:space="preserve">Pago envío kits </v>
      </c>
    </row>
    <row r="54" spans="6:8">
      <c r="F54" s="335">
        <f>'A7'!C179</f>
        <v>44202</v>
      </c>
      <c r="G54" s="268">
        <f>'A7'!E179</f>
        <v>-11.9</v>
      </c>
      <c r="H54" s="271" t="str">
        <f>'A7'!F179</f>
        <v xml:space="preserve">Pago envío kits </v>
      </c>
    </row>
    <row r="55" spans="6:8">
      <c r="F55" s="335">
        <f>'A7'!C181</f>
        <v>44211</v>
      </c>
      <c r="G55" s="268">
        <f>'A7'!E181</f>
        <v>-0.02</v>
      </c>
      <c r="H55" s="271" t="s">
        <v>364</v>
      </c>
    </row>
    <row r="56" spans="6:8">
      <c r="F56" s="335">
        <f>'A7'!C182</f>
        <v>44211</v>
      </c>
      <c r="G56" s="268">
        <f>'A7'!E182</f>
        <v>-0.2</v>
      </c>
      <c r="H56" s="271" t="s">
        <v>362</v>
      </c>
    </row>
    <row r="57" spans="6:8">
      <c r="F57" s="335">
        <f>'A7'!C183</f>
        <v>44244</v>
      </c>
      <c r="G57" s="268">
        <f>'A7'!E183</f>
        <v>-0.36</v>
      </c>
      <c r="H57" s="271" t="s">
        <v>362</v>
      </c>
    </row>
    <row r="58" spans="6:8">
      <c r="F58" s="335">
        <f>'A7'!C185</f>
        <v>44266</v>
      </c>
      <c r="G58" s="268">
        <f>'A7'!E185</f>
        <v>-0.36</v>
      </c>
      <c r="H58" s="271" t="s">
        <v>362</v>
      </c>
    </row>
    <row r="59" spans="6:8">
      <c r="F59" s="335">
        <f>'A7'!C186</f>
        <v>44266</v>
      </c>
      <c r="G59" s="268">
        <f>'A7'!E186</f>
        <v>-0.04</v>
      </c>
      <c r="H59" s="271" t="s">
        <v>364</v>
      </c>
    </row>
    <row r="60" spans="6:8" ht="15" thickBot="1">
      <c r="F60" s="339">
        <f>'A7'!C189</f>
        <v>44299</v>
      </c>
      <c r="G60" s="275">
        <f>'A7'!E189</f>
        <v>-0.4</v>
      </c>
      <c r="H60" s="276" t="s">
        <v>362</v>
      </c>
    </row>
  </sheetData>
  <mergeCells count="2">
    <mergeCell ref="B2:H2"/>
    <mergeCell ref="B3:H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 Gavilanes</dc:creator>
  <cp:keywords/>
  <dc:description/>
  <cp:lastModifiedBy>Viviana Gavilanes</cp:lastModifiedBy>
  <cp:revision/>
  <dcterms:created xsi:type="dcterms:W3CDTF">2020-07-03T02:30:44Z</dcterms:created>
  <dcterms:modified xsi:type="dcterms:W3CDTF">2021-05-11T01:53:22Z</dcterms:modified>
  <cp:category/>
  <cp:contentStatus/>
</cp:coreProperties>
</file>