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DAE8ACE7-19F9-6D42-96FA-B794C629A087}" xr6:coauthVersionLast="47" xr6:coauthVersionMax="47" xr10:uidLastSave="{00000000-0000-0000-0000-000000000000}"/>
  <bookViews>
    <workbookView xWindow="-108" yWindow="-108" windowWidth="23256" windowHeight="12456" activeTab="1" xr2:uid="{FF47ACBF-B769-4EE0-88B1-A326E290466B}"/>
  </bookViews>
  <sheets>
    <sheet name="Hoja1" sheetId="1" r:id="rId1"/>
    <sheet name="General " sheetId="11" r:id="rId2"/>
    <sheet name="Adeudado" sheetId="12" r:id="rId3"/>
    <sheet name="2023-B" sheetId="6" r:id="rId4"/>
    <sheet name="Cursos de Verano" sheetId="2" r:id="rId5"/>
    <sheet name="Aportes" sheetId="3" r:id="rId6"/>
    <sheet name="Casilleros B" sheetId="4" r:id="rId7"/>
    <sheet name="Tienda B" sheetId="5" r:id="rId8"/>
    <sheet name="Donas B" sheetId="7" r:id="rId9"/>
    <sheet name="2024-A" sheetId="8" r:id="rId10"/>
    <sheet name="Cursos de Verano A" sheetId="9" r:id="rId11"/>
    <sheet name="Casilleros A" sheetId="10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1" l="1"/>
  <c r="G27" i="11"/>
  <c r="B32" i="11"/>
  <c r="K31" i="1"/>
  <c r="B38" i="1"/>
  <c r="F22" i="1"/>
  <c r="I16" i="1"/>
  <c r="D17" i="1"/>
  <c r="D22" i="1"/>
  <c r="H16" i="1"/>
  <c r="E22" i="1"/>
  <c r="F18" i="1"/>
  <c r="F19" i="1"/>
  <c r="F16" i="1"/>
  <c r="D16" i="1"/>
  <c r="E21" i="1"/>
  <c r="E20" i="1"/>
  <c r="D20" i="1"/>
  <c r="E19" i="1"/>
  <c r="D19" i="1"/>
  <c r="E18" i="1"/>
  <c r="D18" i="1"/>
  <c r="E17" i="1"/>
  <c r="E16" i="1"/>
  <c r="B16" i="1"/>
  <c r="G5" i="11"/>
  <c r="G9" i="11"/>
  <c r="F5" i="11"/>
  <c r="F8" i="11"/>
  <c r="H8" i="11"/>
  <c r="G8" i="11"/>
  <c r="D28" i="11"/>
  <c r="F27" i="11"/>
  <c r="K32" i="11"/>
  <c r="K31" i="11"/>
  <c r="K29" i="11"/>
  <c r="K28" i="11"/>
  <c r="K25" i="11"/>
  <c r="K24" i="11"/>
  <c r="K23" i="11"/>
  <c r="K10" i="11"/>
  <c r="G26" i="11"/>
  <c r="F26" i="11"/>
  <c r="H26" i="11"/>
  <c r="G25" i="11"/>
  <c r="K6" i="11"/>
  <c r="K5" i="11"/>
  <c r="K4" i="11"/>
  <c r="D9" i="11"/>
  <c r="B17" i="11"/>
  <c r="G7" i="11"/>
  <c r="F6" i="11"/>
  <c r="F9" i="11"/>
  <c r="G6" i="11"/>
  <c r="B69" i="1"/>
  <c r="C7" i="10"/>
  <c r="E8" i="7"/>
  <c r="D8" i="7"/>
  <c r="F8" i="7"/>
  <c r="C7" i="5"/>
  <c r="C9" i="4"/>
  <c r="E6" i="3"/>
  <c r="I9" i="6"/>
  <c r="B17" i="6"/>
  <c r="I7" i="8"/>
  <c r="D5" i="9"/>
  <c r="C5" i="9"/>
  <c r="D4" i="9"/>
  <c r="C4" i="9"/>
  <c r="E7" i="7"/>
  <c r="D7" i="7"/>
  <c r="F7" i="7"/>
  <c r="E6" i="7"/>
  <c r="F6" i="7"/>
  <c r="D6" i="7"/>
  <c r="F5" i="7"/>
  <c r="E5" i="7"/>
  <c r="D5" i="7"/>
  <c r="F4" i="7"/>
  <c r="E4" i="7"/>
  <c r="D4" i="7"/>
  <c r="B12" i="6"/>
  <c r="B11" i="6"/>
  <c r="F3" i="7"/>
  <c r="E3" i="7"/>
  <c r="D3" i="7"/>
  <c r="F8" i="2"/>
  <c r="E4" i="3"/>
  <c r="E5" i="3"/>
  <c r="E3" i="3"/>
  <c r="I66" i="1"/>
  <c r="I65" i="1"/>
  <c r="I64" i="1"/>
  <c r="G59" i="1"/>
  <c r="I50" i="1"/>
  <c r="G43" i="1"/>
  <c r="I49" i="1"/>
  <c r="I48" i="1"/>
  <c r="M12" i="1"/>
  <c r="B33" i="1"/>
  <c r="I32" i="1"/>
  <c r="I31" i="1"/>
  <c r="I10" i="1"/>
  <c r="I11" i="1"/>
  <c r="I12" i="1"/>
  <c r="I13" i="1"/>
  <c r="I14" i="1"/>
  <c r="I9" i="1"/>
  <c r="I8" i="1"/>
  <c r="I7" i="1"/>
  <c r="H27" i="11"/>
  <c r="H28" i="11"/>
  <c r="D29" i="11"/>
  <c r="G28" i="11"/>
  <c r="H5" i="11"/>
  <c r="H9" i="11"/>
  <c r="D10" i="11"/>
  <c r="H6" i="11"/>
  <c r="F28" i="11"/>
  <c r="B53" i="1"/>
</calcChain>
</file>

<file path=xl/sharedStrings.xml><?xml version="1.0" encoding="utf-8"?>
<sst xmlns="http://schemas.openxmlformats.org/spreadsheetml/2006/main" count="297" uniqueCount="139">
  <si>
    <t>Ingresos</t>
  </si>
  <si>
    <t>Egresos</t>
  </si>
  <si>
    <t>Detalle</t>
  </si>
  <si>
    <t>Costo</t>
  </si>
  <si>
    <t>Compra de productos para la tienda (Titan)</t>
  </si>
  <si>
    <t>Confiteria para la tienda</t>
  </si>
  <si>
    <t>Total recibido cuenta BP</t>
  </si>
  <si>
    <t>Cantidad</t>
  </si>
  <si>
    <t>Cuaderno</t>
  </si>
  <si>
    <t>Precio Unitario</t>
  </si>
  <si>
    <t>Esfero Touch</t>
  </si>
  <si>
    <t>Candado</t>
  </si>
  <si>
    <t>Copias de llave</t>
  </si>
  <si>
    <t>Compra para novatada</t>
  </si>
  <si>
    <t>Pilas AA</t>
  </si>
  <si>
    <t>Canceles</t>
  </si>
  <si>
    <t>Deposito del sepo</t>
  </si>
  <si>
    <t>Apoyo para el Mural</t>
  </si>
  <si>
    <t>Monto</t>
  </si>
  <si>
    <t>Cynthia</t>
  </si>
  <si>
    <t>Menthor</t>
  </si>
  <si>
    <t>Miguel</t>
  </si>
  <si>
    <t>Donas</t>
  </si>
  <si>
    <t>Carpeta</t>
  </si>
  <si>
    <t>Novatada</t>
  </si>
  <si>
    <t>Yandira</t>
  </si>
  <si>
    <t>Mural</t>
  </si>
  <si>
    <t>Balance Semana del 7 al 13 de agosto</t>
  </si>
  <si>
    <t xml:space="preserve">Mural </t>
  </si>
  <si>
    <t>Total Pichincha</t>
  </si>
  <si>
    <t>Comida Participantes Yincana</t>
  </si>
  <si>
    <t>Diana</t>
  </si>
  <si>
    <t>Donas Polifiestas</t>
  </si>
  <si>
    <t>Donas Tienda</t>
  </si>
  <si>
    <t>Ingresos Netos</t>
  </si>
  <si>
    <t>Balance Semana del 14 al 19 de agosto</t>
  </si>
  <si>
    <t>Productos Tienda</t>
  </si>
  <si>
    <t>Total Pichincha Inicio</t>
  </si>
  <si>
    <t>Total Pichincha Fin</t>
  </si>
  <si>
    <t>Balance Semana del 21 al 25 de agosto</t>
  </si>
  <si>
    <t>Pago Contadora</t>
  </si>
  <si>
    <t>Curso</t>
  </si>
  <si>
    <t>Ganancia</t>
  </si>
  <si>
    <t>Algebra Lineal</t>
  </si>
  <si>
    <t>Total Recaudado</t>
  </si>
  <si>
    <t># Estudiantes</t>
  </si>
  <si>
    <t>Calculo Diferencial</t>
  </si>
  <si>
    <t>FM</t>
  </si>
  <si>
    <t>Power BI</t>
  </si>
  <si>
    <t>Python Intermedio</t>
  </si>
  <si>
    <t>Soporte Television</t>
  </si>
  <si>
    <t>Llaveros Aportantes</t>
  </si>
  <si>
    <t>Teorema</t>
  </si>
  <si>
    <t>Nombre</t>
  </si>
  <si>
    <t>Precio</t>
  </si>
  <si>
    <t>Daniel Lara</t>
  </si>
  <si>
    <t>Fecha</t>
  </si>
  <si>
    <t>Colada Morada y Guagua de Pan</t>
  </si>
  <si>
    <t>Donas Induccion</t>
  </si>
  <si>
    <t>Productos Varios de Tienda (No bebidas)</t>
  </si>
  <si>
    <t>Paraguas Aportantes</t>
  </si>
  <si>
    <t>Kit</t>
  </si>
  <si>
    <t>Cantidad de Aportantes</t>
  </si>
  <si>
    <t>Total</t>
  </si>
  <si>
    <t>Corolario</t>
  </si>
  <si>
    <t>Axioma</t>
  </si>
  <si>
    <t>Costo Total</t>
  </si>
  <si>
    <t>Cursos de Verano</t>
  </si>
  <si>
    <t>Aportes 2023B</t>
  </si>
  <si>
    <t>6 al 10 de noviembre</t>
  </si>
  <si>
    <t>Said</t>
  </si>
  <si>
    <t>Jose Flores</t>
  </si>
  <si>
    <t>Sandy Gonzales</t>
  </si>
  <si>
    <t>Adicionales</t>
  </si>
  <si>
    <t>Total de Venta</t>
  </si>
  <si>
    <t>Total de Compra</t>
  </si>
  <si>
    <t>Libreta Aportantes</t>
  </si>
  <si>
    <t>Mochila Aportantes</t>
  </si>
  <si>
    <t>13 al 17 de noviembre</t>
  </si>
  <si>
    <t>Lonchys y bebidas</t>
  </si>
  <si>
    <t>Javier Medina</t>
  </si>
  <si>
    <t>20 al 24 de noviembre</t>
  </si>
  <si>
    <t>Rene</t>
  </si>
  <si>
    <t>Encomienda Aportes</t>
  </si>
  <si>
    <t>Adornos fiestas de Quito</t>
  </si>
  <si>
    <t>Varios (Fabian quebrando la ASO)</t>
  </si>
  <si>
    <t>27 de noviembre al 1 de diciembre</t>
  </si>
  <si>
    <t>4 al 8 de diciembre</t>
  </si>
  <si>
    <t>Fundas de Caramelo</t>
  </si>
  <si>
    <t>Entradas Novatada Fisica</t>
  </si>
  <si>
    <t>Donas Inducción</t>
  </si>
  <si>
    <t>ASOFIS</t>
  </si>
  <si>
    <t>ASOIMAT</t>
  </si>
  <si>
    <t>PORCENTAJE</t>
  </si>
  <si>
    <t>TOTAL ESTUDIANTES</t>
  </si>
  <si>
    <t>INSTRUCTOR</t>
  </si>
  <si>
    <t>NOSOTROS</t>
  </si>
  <si>
    <t xml:space="preserve">CALCULO DIFERENCIAL </t>
  </si>
  <si>
    <t>Mecanica</t>
  </si>
  <si>
    <t>LATEX</t>
  </si>
  <si>
    <t>POWER BI</t>
  </si>
  <si>
    <t>R dashboard</t>
  </si>
  <si>
    <t>TOTAL GENERAL</t>
  </si>
  <si>
    <t>TOTAL INSTRUCTOR</t>
  </si>
  <si>
    <t>TOTAL NOSOTROS</t>
  </si>
  <si>
    <t>Lizbeth Pilamunga</t>
  </si>
  <si>
    <t>Carpetas</t>
  </si>
  <si>
    <t xml:space="preserve">Victor </t>
  </si>
  <si>
    <t>Dia del matemático</t>
  </si>
  <si>
    <t>Tienda</t>
  </si>
  <si>
    <t>Dia del Matematico</t>
  </si>
  <si>
    <t>Coreografa</t>
  </si>
  <si>
    <t>Carnets</t>
  </si>
  <si>
    <t>Jugos Debate</t>
  </si>
  <si>
    <t>Premios Dia del Matematico</t>
  </si>
  <si>
    <t>3.5 (3 para grupos)</t>
  </si>
  <si>
    <t>Mateo Quimbiulco</t>
  </si>
  <si>
    <t>2023-B</t>
  </si>
  <si>
    <t xml:space="preserve">Detalle </t>
  </si>
  <si>
    <t>Ingreso</t>
  </si>
  <si>
    <t>Casilleros</t>
  </si>
  <si>
    <t>2024-A</t>
  </si>
  <si>
    <t>Grupo</t>
  </si>
  <si>
    <t>Aportes</t>
  </si>
  <si>
    <t>Egreso</t>
  </si>
  <si>
    <t>Ingreso bruto</t>
  </si>
  <si>
    <t>Ingreso neto</t>
  </si>
  <si>
    <t>Varios</t>
  </si>
  <si>
    <t>TOTAL</t>
  </si>
  <si>
    <t>Total ingreso neto</t>
  </si>
  <si>
    <t xml:space="preserve">Varios </t>
  </si>
  <si>
    <t>Asociacion</t>
  </si>
  <si>
    <t>Contadora</t>
  </si>
  <si>
    <t>costo+mural</t>
  </si>
  <si>
    <t>Donas Debate</t>
  </si>
  <si>
    <t xml:space="preserve">Telas </t>
  </si>
  <si>
    <t>Saldos por Pagar</t>
  </si>
  <si>
    <t>Disfraz Comparsa</t>
  </si>
  <si>
    <t>Total final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</si>
</sst>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.00_ ;_ &quot;$&quot;* \-#,##0.00_ ;_ &quot;$&quot;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ADLaM Display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164" fontId="0" fillId="0" borderId="0" xfId="1" applyFont="1"/>
    <xf numFmtId="164" fontId="0" fillId="0" borderId="0" xfId="0" applyNumberFormat="1"/>
    <xf numFmtId="0" fontId="0" fillId="2" borderId="0" xfId="0" applyFill="1"/>
    <xf numFmtId="164" fontId="0" fillId="2" borderId="0" xfId="1" applyFont="1" applyFill="1"/>
    <xf numFmtId="0" fontId="2" fillId="3" borderId="0" xfId="0" applyFont="1" applyFill="1"/>
    <xf numFmtId="0" fontId="0" fillId="3" borderId="0" xfId="0" applyFill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14" fontId="0" fillId="0" borderId="0" xfId="0" applyNumberFormat="1"/>
    <xf numFmtId="164" fontId="0" fillId="4" borderId="0" xfId="0" applyNumberFormat="1" applyFill="1"/>
    <xf numFmtId="0" fontId="3" fillId="0" borderId="0" xfId="0" applyFont="1"/>
    <xf numFmtId="0" fontId="0" fillId="5" borderId="0" xfId="0" applyFill="1"/>
    <xf numFmtId="0" fontId="0" fillId="6" borderId="0" xfId="0" applyFill="1"/>
    <xf numFmtId="0" fontId="0" fillId="4" borderId="0" xfId="0" applyFill="1"/>
    <xf numFmtId="164" fontId="2" fillId="0" borderId="0" xfId="1" applyFont="1" applyBorder="1"/>
    <xf numFmtId="164" fontId="0" fillId="0" borderId="2" xfId="0" applyNumberFormat="1" applyBorder="1"/>
    <xf numFmtId="164" fontId="0" fillId="0" borderId="0" xfId="1" applyFont="1" applyBorder="1"/>
    <xf numFmtId="164" fontId="0" fillId="0" borderId="3" xfId="0" applyNumberFormat="1" applyBorder="1"/>
    <xf numFmtId="0" fontId="0" fillId="0" borderId="3" xfId="0" applyBorder="1"/>
    <xf numFmtId="0" fontId="0" fillId="0" borderId="2" xfId="0" applyBorder="1"/>
    <xf numFmtId="0" fontId="0" fillId="2" borderId="2" xfId="0" applyFill="1" applyBorder="1"/>
    <xf numFmtId="0" fontId="0" fillId="0" borderId="5" xfId="0" applyBorder="1"/>
    <xf numFmtId="164" fontId="0" fillId="0" borderId="5" xfId="1" applyFont="1" applyBorder="1"/>
    <xf numFmtId="0" fontId="0" fillId="0" borderId="6" xfId="0" applyBorder="1"/>
    <xf numFmtId="0" fontId="2" fillId="0" borderId="7" xfId="0" applyFont="1" applyBorder="1"/>
    <xf numFmtId="164" fontId="2" fillId="0" borderId="8" xfId="1" applyFont="1" applyBorder="1"/>
    <xf numFmtId="0" fontId="2" fillId="0" borderId="8" xfId="0" applyFont="1" applyBorder="1"/>
    <xf numFmtId="0" fontId="0" fillId="0" borderId="4" xfId="0" applyBorder="1"/>
    <xf numFmtId="0" fontId="2" fillId="0" borderId="1" xfId="0" applyFont="1" applyBorder="1"/>
    <xf numFmtId="0" fontId="0" fillId="0" borderId="10" xfId="0" applyBorder="1"/>
    <xf numFmtId="0" fontId="0" fillId="0" borderId="11" xfId="0" applyBorder="1"/>
    <xf numFmtId="164" fontId="0" fillId="0" borderId="10" xfId="0" applyNumberFormat="1" applyBorder="1"/>
    <xf numFmtId="164" fontId="0" fillId="0" borderId="11" xfId="0" applyNumberFormat="1" applyBorder="1"/>
    <xf numFmtId="164" fontId="2" fillId="0" borderId="1" xfId="1" applyFont="1" applyBorder="1"/>
    <xf numFmtId="0" fontId="0" fillId="0" borderId="1" xfId="0" applyBorder="1"/>
    <xf numFmtId="0" fontId="2" fillId="0" borderId="11" xfId="0" applyFont="1" applyBorder="1"/>
    <xf numFmtId="164" fontId="0" fillId="0" borderId="10" xfId="1" applyFont="1" applyBorder="1"/>
    <xf numFmtId="164" fontId="0" fillId="2" borderId="10" xfId="1" applyFont="1" applyFill="1" applyBorder="1"/>
    <xf numFmtId="164" fontId="2" fillId="0" borderId="11" xfId="1" applyFont="1" applyBorder="1"/>
    <xf numFmtId="164" fontId="2" fillId="4" borderId="7" xfId="0" applyNumberFormat="1" applyFont="1" applyFill="1" applyBorder="1"/>
    <xf numFmtId="164" fontId="2" fillId="4" borderId="1" xfId="1" applyFont="1" applyFill="1" applyBorder="1"/>
    <xf numFmtId="0" fontId="2" fillId="7" borderId="8" xfId="0" applyFont="1" applyFill="1" applyBorder="1"/>
    <xf numFmtId="164" fontId="2" fillId="7" borderId="1" xfId="1" applyFont="1" applyFill="1" applyBorder="1"/>
    <xf numFmtId="0" fontId="4" fillId="0" borderId="1" xfId="0" applyFont="1" applyBorder="1"/>
    <xf numFmtId="164" fontId="4" fillId="7" borderId="8" xfId="0" applyNumberFormat="1" applyFont="1" applyFill="1" applyBorder="1"/>
    <xf numFmtId="164" fontId="4" fillId="4" borderId="1" xfId="0" applyNumberFormat="1" applyFont="1" applyFill="1" applyBorder="1"/>
    <xf numFmtId="164" fontId="4" fillId="0" borderId="9" xfId="0" applyNumberFormat="1" applyFont="1" applyBorder="1"/>
    <xf numFmtId="0" fontId="4" fillId="4" borderId="1" xfId="0" applyFont="1" applyFill="1" applyBorder="1"/>
    <xf numFmtId="0" fontId="2" fillId="0" borderId="9" xfId="0" applyFont="1" applyBorder="1"/>
    <xf numFmtId="0" fontId="4" fillId="0" borderId="9" xfId="0" applyFont="1" applyBorder="1"/>
    <xf numFmtId="0" fontId="2" fillId="7" borderId="1" xfId="0" applyFont="1" applyFill="1" applyBorder="1"/>
    <xf numFmtId="0" fontId="2" fillId="4" borderId="1" xfId="0" applyFont="1" applyFill="1" applyBorder="1"/>
    <xf numFmtId="164" fontId="0" fillId="8" borderId="2" xfId="0" applyNumberFormat="1" applyFill="1" applyBorder="1"/>
    <xf numFmtId="164" fontId="0" fillId="8" borderId="10" xfId="1" applyFont="1" applyFill="1" applyBorder="1"/>
    <xf numFmtId="164" fontId="0" fillId="8" borderId="10" xfId="0" applyNumberFormat="1" applyFill="1" applyBorder="1"/>
    <xf numFmtId="164" fontId="0" fillId="9" borderId="11" xfId="0" applyNumberFormat="1" applyFill="1" applyBorder="1"/>
    <xf numFmtId="164" fontId="5" fillId="0" borderId="9" xfId="0" applyNumberFormat="1" applyFont="1" applyBorder="1"/>
    <xf numFmtId="164" fontId="0" fillId="4" borderId="1" xfId="0" applyNumberFormat="1" applyFill="1" applyBorder="1"/>
    <xf numFmtId="164" fontId="0" fillId="9" borderId="7" xfId="0" applyNumberFormat="1" applyFill="1" applyBorder="1"/>
    <xf numFmtId="0" fontId="0" fillId="10" borderId="0" xfId="0" applyFill="1"/>
    <xf numFmtId="0" fontId="0" fillId="11" borderId="0" xfId="0" applyFill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ADC5-FA0C-4AE4-83DD-807D01356D4B}">
  <dimension ref="A4:O69"/>
  <sheetViews>
    <sheetView workbookViewId="0">
      <selection activeCell="A2" sqref="A2:D2"/>
    </sheetView>
  </sheetViews>
  <sheetFormatPr defaultColWidth="10.76171875" defaultRowHeight="15" x14ac:dyDescent="0.2"/>
  <cols>
    <col min="1" max="1" width="33.62890625" customWidth="1"/>
    <col min="3" max="3" width="24.88671875" customWidth="1"/>
    <col min="4" max="4" width="17.21875" customWidth="1"/>
    <col min="6" max="6" width="15.6015625" bestFit="1" customWidth="1"/>
    <col min="8" max="8" width="13.44921875" bestFit="1" customWidth="1"/>
  </cols>
  <sheetData>
    <row r="4" spans="1:13" x14ac:dyDescent="0.2">
      <c r="A4" s="1" t="s">
        <v>1</v>
      </c>
      <c r="F4" s="1" t="s">
        <v>0</v>
      </c>
      <c r="L4" t="s">
        <v>17</v>
      </c>
    </row>
    <row r="6" spans="1:13" x14ac:dyDescent="0.2">
      <c r="A6" s="1" t="s">
        <v>2</v>
      </c>
      <c r="B6" s="1" t="s">
        <v>3</v>
      </c>
      <c r="C6" s="1" t="s">
        <v>2</v>
      </c>
      <c r="F6" s="1" t="s">
        <v>2</v>
      </c>
      <c r="G6" s="1" t="s">
        <v>7</v>
      </c>
      <c r="H6" s="1" t="s">
        <v>9</v>
      </c>
      <c r="I6" s="1" t="s">
        <v>3</v>
      </c>
      <c r="L6" s="1" t="s">
        <v>2</v>
      </c>
      <c r="M6" s="1" t="s">
        <v>18</v>
      </c>
    </row>
    <row r="7" spans="1:13" x14ac:dyDescent="0.2">
      <c r="A7" t="s">
        <v>4</v>
      </c>
      <c r="B7" s="2">
        <v>16.989999999999998</v>
      </c>
      <c r="F7" t="s">
        <v>8</v>
      </c>
      <c r="G7">
        <v>1</v>
      </c>
      <c r="H7" s="2">
        <v>4</v>
      </c>
      <c r="I7" s="2">
        <f>H7*G7</f>
        <v>4</v>
      </c>
      <c r="L7" t="s">
        <v>19</v>
      </c>
      <c r="M7" s="2">
        <v>30</v>
      </c>
    </row>
    <row r="8" spans="1:13" x14ac:dyDescent="0.2">
      <c r="A8" t="s">
        <v>5</v>
      </c>
      <c r="B8" s="2">
        <v>21.27</v>
      </c>
      <c r="F8" t="s">
        <v>10</v>
      </c>
      <c r="G8">
        <v>2</v>
      </c>
      <c r="H8" s="2">
        <v>0.75</v>
      </c>
      <c r="I8" s="2">
        <f>H8*G8</f>
        <v>1.5</v>
      </c>
      <c r="L8" t="s">
        <v>20</v>
      </c>
      <c r="M8" s="2">
        <v>10</v>
      </c>
    </row>
    <row r="9" spans="1:13" x14ac:dyDescent="0.2">
      <c r="A9" t="s">
        <v>11</v>
      </c>
      <c r="B9" s="2">
        <v>6</v>
      </c>
      <c r="F9" t="s">
        <v>15</v>
      </c>
      <c r="G9">
        <v>5</v>
      </c>
      <c r="H9" s="2">
        <v>3</v>
      </c>
      <c r="I9" s="2">
        <f>H9*G9</f>
        <v>15</v>
      </c>
      <c r="L9" t="s">
        <v>21</v>
      </c>
      <c r="M9" s="2">
        <v>20</v>
      </c>
    </row>
    <row r="10" spans="1:13" x14ac:dyDescent="0.2">
      <c r="A10" t="s">
        <v>12</v>
      </c>
      <c r="B10" s="2">
        <v>20</v>
      </c>
      <c r="F10" t="s">
        <v>16</v>
      </c>
      <c r="G10">
        <v>1</v>
      </c>
      <c r="H10" s="2">
        <v>45</v>
      </c>
      <c r="I10" s="2">
        <f t="shared" ref="I10:I14" si="0">H10*G10</f>
        <v>45</v>
      </c>
      <c r="L10" t="s">
        <v>25</v>
      </c>
      <c r="M10" s="2">
        <v>40</v>
      </c>
    </row>
    <row r="11" spans="1:13" x14ac:dyDescent="0.2">
      <c r="A11" t="s">
        <v>13</v>
      </c>
      <c r="B11" s="2">
        <v>7.72</v>
      </c>
      <c r="F11" t="s">
        <v>23</v>
      </c>
      <c r="G11">
        <v>1</v>
      </c>
      <c r="H11" s="2">
        <v>3</v>
      </c>
      <c r="I11" s="2">
        <f t="shared" si="0"/>
        <v>3</v>
      </c>
      <c r="L11" t="s">
        <v>31</v>
      </c>
      <c r="M11" s="2">
        <v>20</v>
      </c>
    </row>
    <row r="12" spans="1:13" x14ac:dyDescent="0.2">
      <c r="A12" t="s">
        <v>14</v>
      </c>
      <c r="B12" s="2">
        <v>1</v>
      </c>
      <c r="D12" s="3"/>
      <c r="F12" t="s">
        <v>24</v>
      </c>
      <c r="G12">
        <v>1</v>
      </c>
      <c r="H12" s="2">
        <v>19.75</v>
      </c>
      <c r="I12" s="2">
        <f t="shared" si="0"/>
        <v>19.75</v>
      </c>
      <c r="M12" s="3">
        <f>SUM(M7:M11)</f>
        <v>120</v>
      </c>
    </row>
    <row r="13" spans="1:13" ht="15.75" thickBot="1" x14ac:dyDescent="0.25">
      <c r="A13" t="s">
        <v>22</v>
      </c>
      <c r="B13" s="2">
        <v>12</v>
      </c>
      <c r="F13" t="s">
        <v>22</v>
      </c>
      <c r="G13">
        <v>60</v>
      </c>
      <c r="H13" s="2">
        <v>0.3</v>
      </c>
      <c r="I13" s="2">
        <f t="shared" si="0"/>
        <v>18</v>
      </c>
    </row>
    <row r="14" spans="1:13" ht="15.75" thickBot="1" x14ac:dyDescent="0.25">
      <c r="A14" t="s">
        <v>26</v>
      </c>
      <c r="B14" s="2">
        <v>200</v>
      </c>
      <c r="C14" s="63" t="s">
        <v>122</v>
      </c>
      <c r="D14" s="64"/>
      <c r="E14" s="64"/>
      <c r="F14" s="65"/>
      <c r="I14" s="2">
        <f t="shared" si="0"/>
        <v>0</v>
      </c>
    </row>
    <row r="15" spans="1:13" ht="15.75" thickBot="1" x14ac:dyDescent="0.25">
      <c r="A15" s="9" t="s">
        <v>40</v>
      </c>
      <c r="B15" s="2">
        <v>120</v>
      </c>
      <c r="C15" s="26" t="s">
        <v>2</v>
      </c>
      <c r="D15" s="35" t="s">
        <v>119</v>
      </c>
      <c r="E15" s="30" t="s">
        <v>124</v>
      </c>
      <c r="F15" s="35" t="s">
        <v>126</v>
      </c>
      <c r="I15" s="36" t="s">
        <v>133</v>
      </c>
    </row>
    <row r="16" spans="1:13" ht="15.75" thickBot="1" x14ac:dyDescent="0.25">
      <c r="A16" t="s">
        <v>63</v>
      </c>
      <c r="B16" s="11">
        <f>SUM(B7:B15)</f>
        <v>404.98</v>
      </c>
      <c r="C16" s="21" t="s">
        <v>109</v>
      </c>
      <c r="D16" s="33">
        <f>I10</f>
        <v>45</v>
      </c>
      <c r="E16" s="33">
        <f>B7+B8</f>
        <v>38.26</v>
      </c>
      <c r="F16" s="33">
        <f>D16-E16</f>
        <v>6.740000000000002</v>
      </c>
      <c r="H16" s="3">
        <f>SUM(I7:I13)</f>
        <v>106.25</v>
      </c>
      <c r="I16" s="57">
        <f>H16+M12</f>
        <v>226.25</v>
      </c>
    </row>
    <row r="17" spans="1:11" x14ac:dyDescent="0.2">
      <c r="C17" s="21" t="s">
        <v>131</v>
      </c>
      <c r="D17" s="33">
        <f>I7+I8+I11+I9</f>
        <v>23.5</v>
      </c>
      <c r="E17" s="33">
        <f>B9+B10+B12</f>
        <v>27</v>
      </c>
      <c r="F17" s="33">
        <v>0</v>
      </c>
      <c r="H17" s="3"/>
    </row>
    <row r="18" spans="1:11" x14ac:dyDescent="0.2">
      <c r="C18" s="21" t="s">
        <v>24</v>
      </c>
      <c r="D18" s="33">
        <f>I12</f>
        <v>19.75</v>
      </c>
      <c r="E18" s="33">
        <f>B11</f>
        <v>7.72</v>
      </c>
      <c r="F18" s="33">
        <f t="shared" ref="F18:F19" si="1">D18-E18</f>
        <v>12.030000000000001</v>
      </c>
      <c r="H18" s="3"/>
    </row>
    <row r="19" spans="1:11" x14ac:dyDescent="0.2">
      <c r="C19" s="21" t="s">
        <v>22</v>
      </c>
      <c r="D19" s="33">
        <f>I13</f>
        <v>18</v>
      </c>
      <c r="E19" s="33">
        <f>B13</f>
        <v>12</v>
      </c>
      <c r="F19" s="33">
        <f t="shared" si="1"/>
        <v>6</v>
      </c>
      <c r="H19" s="3"/>
    </row>
    <row r="20" spans="1:11" x14ac:dyDescent="0.2">
      <c r="C20" s="21" t="s">
        <v>26</v>
      </c>
      <c r="D20" s="33">
        <f>M12</f>
        <v>120</v>
      </c>
      <c r="E20" s="33">
        <f>B14</f>
        <v>200</v>
      </c>
      <c r="F20" s="33"/>
      <c r="H20" s="3"/>
    </row>
    <row r="21" spans="1:11" ht="15.75" thickBot="1" x14ac:dyDescent="0.25">
      <c r="B21" s="2"/>
      <c r="C21" s="29" t="s">
        <v>132</v>
      </c>
      <c r="D21" s="32"/>
      <c r="E21" s="34">
        <f>B15</f>
        <v>120</v>
      </c>
      <c r="F21" s="32"/>
    </row>
    <row r="22" spans="1:11" ht="15.75" thickBot="1" x14ac:dyDescent="0.25">
      <c r="D22" s="60">
        <f>SUM(D16:D20)</f>
        <v>226.25</v>
      </c>
      <c r="E22" s="59">
        <f>SUM(E16:E21)</f>
        <v>404.98</v>
      </c>
      <c r="F22" s="58">
        <f>SUM(F16:F21)</f>
        <v>24.770000000000003</v>
      </c>
    </row>
    <row r="23" spans="1:11" x14ac:dyDescent="0.2">
      <c r="A23" s="1" t="s">
        <v>27</v>
      </c>
    </row>
    <row r="25" spans="1:11" x14ac:dyDescent="0.2">
      <c r="A25" t="s">
        <v>29</v>
      </c>
      <c r="B25" s="2">
        <v>349.44</v>
      </c>
    </row>
    <row r="28" spans="1:11" x14ac:dyDescent="0.2">
      <c r="A28" s="1" t="s">
        <v>1</v>
      </c>
      <c r="F28" s="1" t="s">
        <v>0</v>
      </c>
    </row>
    <row r="30" spans="1:11" x14ac:dyDescent="0.2">
      <c r="A30" s="1" t="s">
        <v>2</v>
      </c>
      <c r="B30" s="1" t="s">
        <v>3</v>
      </c>
      <c r="F30" s="1" t="s">
        <v>2</v>
      </c>
      <c r="G30" s="1" t="s">
        <v>7</v>
      </c>
      <c r="H30" s="1" t="s">
        <v>9</v>
      </c>
      <c r="I30" s="1" t="s">
        <v>3</v>
      </c>
    </row>
    <row r="31" spans="1:11" x14ac:dyDescent="0.2">
      <c r="A31" t="s">
        <v>28</v>
      </c>
      <c r="B31" s="2">
        <v>80</v>
      </c>
      <c r="F31" t="s">
        <v>32</v>
      </c>
      <c r="G31">
        <v>175</v>
      </c>
      <c r="H31" s="2">
        <v>0.5</v>
      </c>
      <c r="I31" s="2">
        <f>H31*G31</f>
        <v>87.5</v>
      </c>
      <c r="K31" s="3">
        <f>I31+I32-B34-B32</f>
        <v>67.5</v>
      </c>
    </row>
    <row r="32" spans="1:11" x14ac:dyDescent="0.2">
      <c r="A32" t="s">
        <v>32</v>
      </c>
      <c r="B32" s="2">
        <v>35</v>
      </c>
      <c r="F32" t="s">
        <v>33</v>
      </c>
      <c r="G32">
        <v>50</v>
      </c>
      <c r="H32" s="2">
        <v>0.5</v>
      </c>
      <c r="I32" s="2">
        <f t="shared" ref="I32" si="2">H32*G32</f>
        <v>25</v>
      </c>
    </row>
    <row r="33" spans="1:15" x14ac:dyDescent="0.2">
      <c r="A33" t="s">
        <v>30</v>
      </c>
      <c r="B33" s="2">
        <f>1.5*9</f>
        <v>13.5</v>
      </c>
      <c r="H33" s="2"/>
      <c r="I33" s="2"/>
    </row>
    <row r="34" spans="1:15" x14ac:dyDescent="0.2">
      <c r="A34" t="s">
        <v>33</v>
      </c>
      <c r="B34" s="2">
        <v>10</v>
      </c>
      <c r="H34" s="2"/>
      <c r="I34" s="2"/>
    </row>
    <row r="35" spans="1:15" x14ac:dyDescent="0.2">
      <c r="H35" s="2"/>
      <c r="I35" s="2"/>
    </row>
    <row r="36" spans="1:15" x14ac:dyDescent="0.2">
      <c r="H36" s="2"/>
      <c r="I36" s="2"/>
    </row>
    <row r="38" spans="1:15" x14ac:dyDescent="0.2">
      <c r="A38" s="1" t="s">
        <v>34</v>
      </c>
      <c r="B38" s="3">
        <f>SUM(I31:I32)-SUM(B31:B34)</f>
        <v>-26</v>
      </c>
    </row>
    <row r="41" spans="1:15" x14ac:dyDescent="0.2">
      <c r="A41" s="6" t="s">
        <v>35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3" spans="1:15" x14ac:dyDescent="0.2">
      <c r="A43" s="4" t="s">
        <v>37</v>
      </c>
      <c r="B43" s="5">
        <v>195.89</v>
      </c>
      <c r="D43" s="4" t="s">
        <v>38</v>
      </c>
      <c r="E43" s="5">
        <v>193</v>
      </c>
      <c r="G43" s="3">
        <f>E43-B43</f>
        <v>-2.8899999999999864</v>
      </c>
    </row>
    <row r="45" spans="1:15" x14ac:dyDescent="0.2">
      <c r="A45" s="1" t="s">
        <v>1</v>
      </c>
      <c r="F45" s="1" t="s">
        <v>0</v>
      </c>
    </row>
    <row r="47" spans="1:15" x14ac:dyDescent="0.2">
      <c r="A47" s="1" t="s">
        <v>2</v>
      </c>
      <c r="B47" s="1" t="s">
        <v>3</v>
      </c>
      <c r="F47" s="1" t="s">
        <v>2</v>
      </c>
      <c r="G47" s="1" t="s">
        <v>7</v>
      </c>
      <c r="H47" s="1" t="s">
        <v>9</v>
      </c>
      <c r="I47" s="1" t="s">
        <v>3</v>
      </c>
    </row>
    <row r="48" spans="1:15" x14ac:dyDescent="0.2">
      <c r="A48" t="s">
        <v>36</v>
      </c>
      <c r="B48" s="2">
        <v>10.02</v>
      </c>
      <c r="F48" t="s">
        <v>22</v>
      </c>
      <c r="G48">
        <v>50</v>
      </c>
      <c r="H48" s="2">
        <v>0.5</v>
      </c>
      <c r="I48" s="2">
        <f>H48*G48</f>
        <v>25</v>
      </c>
    </row>
    <row r="49" spans="1:9" x14ac:dyDescent="0.2">
      <c r="A49" t="s">
        <v>36</v>
      </c>
      <c r="B49" s="2">
        <v>8.19</v>
      </c>
      <c r="H49" s="2"/>
      <c r="I49" s="2">
        <f t="shared" ref="I49" si="3">H49*G49</f>
        <v>0</v>
      </c>
    </row>
    <row r="50" spans="1:9" x14ac:dyDescent="0.2">
      <c r="A50" t="s">
        <v>22</v>
      </c>
      <c r="B50" s="2">
        <v>10</v>
      </c>
      <c r="F50" t="s">
        <v>8</v>
      </c>
      <c r="G50">
        <v>2</v>
      </c>
      <c r="H50" s="2">
        <v>4.5</v>
      </c>
      <c r="I50" s="2">
        <f>H50*G50</f>
        <v>9</v>
      </c>
    </row>
    <row r="51" spans="1:9" x14ac:dyDescent="0.2">
      <c r="A51" t="s">
        <v>36</v>
      </c>
      <c r="B51" s="2">
        <v>8.0299999999999994</v>
      </c>
      <c r="H51" s="2"/>
      <c r="I51" s="2"/>
    </row>
    <row r="53" spans="1:9" x14ac:dyDescent="0.2">
      <c r="A53" s="1" t="s">
        <v>34</v>
      </c>
      <c r="B53" s="3">
        <f>SUM(I48:I50)-SUM(B48:B51)</f>
        <v>-2.240000000000002</v>
      </c>
    </row>
    <row r="57" spans="1:9" x14ac:dyDescent="0.2">
      <c r="A57" s="6" t="s">
        <v>39</v>
      </c>
      <c r="B57" s="7"/>
      <c r="C57" s="7"/>
      <c r="D57" s="7"/>
      <c r="E57" s="7"/>
      <c r="F57" s="7"/>
      <c r="G57" s="7"/>
      <c r="H57" s="7"/>
      <c r="I57" s="7"/>
    </row>
    <row r="59" spans="1:9" x14ac:dyDescent="0.2">
      <c r="A59" s="4" t="s">
        <v>37</v>
      </c>
      <c r="B59" s="5">
        <v>193</v>
      </c>
      <c r="D59" s="4" t="s">
        <v>38</v>
      </c>
      <c r="E59" s="5">
        <v>190.15</v>
      </c>
      <c r="G59" s="3">
        <f>E59-B59</f>
        <v>-2.8499999999999943</v>
      </c>
    </row>
    <row r="61" spans="1:9" x14ac:dyDescent="0.2">
      <c r="A61" s="1" t="s">
        <v>1</v>
      </c>
      <c r="F61" s="1" t="s">
        <v>0</v>
      </c>
    </row>
    <row r="63" spans="1:9" x14ac:dyDescent="0.2">
      <c r="A63" s="1" t="s">
        <v>2</v>
      </c>
      <c r="B63" s="1" t="s">
        <v>3</v>
      </c>
      <c r="F63" s="1" t="s">
        <v>2</v>
      </c>
      <c r="G63" s="1" t="s">
        <v>7</v>
      </c>
      <c r="H63" s="1" t="s">
        <v>9</v>
      </c>
      <c r="I63" s="1" t="s">
        <v>3</v>
      </c>
    </row>
    <row r="64" spans="1:9" x14ac:dyDescent="0.2">
      <c r="A64" t="s">
        <v>36</v>
      </c>
      <c r="B64" s="2"/>
      <c r="F64" t="s">
        <v>22</v>
      </c>
      <c r="G64">
        <v>40</v>
      </c>
      <c r="H64" s="2">
        <v>0.5</v>
      </c>
      <c r="I64" s="2">
        <f>H64*G64</f>
        <v>20</v>
      </c>
    </row>
    <row r="65" spans="1:9" x14ac:dyDescent="0.2">
      <c r="A65" t="s">
        <v>36</v>
      </c>
      <c r="B65" s="2"/>
      <c r="H65" s="2"/>
      <c r="I65" s="2">
        <f t="shared" ref="I65" si="4">H65*G65</f>
        <v>0</v>
      </c>
    </row>
    <row r="66" spans="1:9" x14ac:dyDescent="0.2">
      <c r="A66" t="s">
        <v>22</v>
      </c>
      <c r="B66" s="2">
        <v>8</v>
      </c>
      <c r="F66" t="s">
        <v>8</v>
      </c>
      <c r="H66" s="2"/>
      <c r="I66" s="2">
        <f>H66*G66</f>
        <v>0</v>
      </c>
    </row>
    <row r="67" spans="1:9" x14ac:dyDescent="0.2">
      <c r="A67" t="s">
        <v>36</v>
      </c>
      <c r="B67" s="2"/>
      <c r="H67" s="2"/>
      <c r="I67" s="2"/>
    </row>
    <row r="69" spans="1:9" x14ac:dyDescent="0.2">
      <c r="A69" s="1" t="s">
        <v>34</v>
      </c>
      <c r="B69" s="3">
        <f>SUM(I64:I66)-SUM(B64:B67)</f>
        <v>12</v>
      </c>
    </row>
  </sheetData>
  <mergeCells count="1">
    <mergeCell ref="C14:F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9A75-CCA0-4721-8E57-ECD0390240B4}">
  <dimension ref="A3:I16"/>
  <sheetViews>
    <sheetView workbookViewId="0">
      <selection activeCell="H9" sqref="H9"/>
    </sheetView>
  </sheetViews>
  <sheetFormatPr defaultColWidth="10.76171875" defaultRowHeight="15" x14ac:dyDescent="0.2"/>
  <cols>
    <col min="1" max="1" width="25.2890625" customWidth="1"/>
    <col min="6" max="6" width="21.65625" bestFit="1" customWidth="1"/>
    <col min="8" max="8" width="13.44921875" bestFit="1" customWidth="1"/>
  </cols>
  <sheetData>
    <row r="3" spans="1:9" x14ac:dyDescent="0.2">
      <c r="A3" s="1" t="s">
        <v>1</v>
      </c>
      <c r="B3" s="1"/>
      <c r="C3" s="1"/>
      <c r="D3" s="1"/>
      <c r="E3" s="1"/>
      <c r="F3" s="1" t="s">
        <v>0</v>
      </c>
      <c r="G3" s="1"/>
      <c r="H3" s="1"/>
      <c r="I3" s="1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 t="s">
        <v>2</v>
      </c>
      <c r="B5" s="1" t="s">
        <v>3</v>
      </c>
      <c r="C5" s="1" t="s">
        <v>7</v>
      </c>
      <c r="D5" s="1"/>
      <c r="E5" s="1"/>
      <c r="F5" s="1" t="s">
        <v>2</v>
      </c>
      <c r="G5" s="1" t="s">
        <v>7</v>
      </c>
      <c r="H5" s="1" t="s">
        <v>9</v>
      </c>
      <c r="I5" s="1" t="s">
        <v>66</v>
      </c>
    </row>
    <row r="6" spans="1:9" x14ac:dyDescent="0.2">
      <c r="A6" s="3" t="s">
        <v>90</v>
      </c>
      <c r="B6" s="2">
        <v>10</v>
      </c>
      <c r="C6">
        <v>20</v>
      </c>
      <c r="F6" t="s">
        <v>67</v>
      </c>
      <c r="I6" s="2">
        <v>108.71</v>
      </c>
    </row>
    <row r="7" spans="1:9" x14ac:dyDescent="0.2">
      <c r="A7" s="3" t="s">
        <v>108</v>
      </c>
      <c r="B7" s="2">
        <v>13.5</v>
      </c>
      <c r="F7" t="s">
        <v>106</v>
      </c>
      <c r="G7">
        <v>2</v>
      </c>
      <c r="H7">
        <v>2.5</v>
      </c>
      <c r="I7" s="2">
        <f>H7*G7</f>
        <v>5</v>
      </c>
    </row>
    <row r="8" spans="1:9" x14ac:dyDescent="0.2">
      <c r="A8" s="3" t="s">
        <v>109</v>
      </c>
      <c r="B8" s="2">
        <v>26.5</v>
      </c>
      <c r="F8" t="s">
        <v>110</v>
      </c>
      <c r="I8" s="2"/>
    </row>
    <row r="9" spans="1:9" x14ac:dyDescent="0.2">
      <c r="A9" s="3" t="s">
        <v>111</v>
      </c>
      <c r="B9" s="2">
        <v>16.670000000000002</v>
      </c>
      <c r="F9" t="s">
        <v>112</v>
      </c>
      <c r="G9">
        <v>8</v>
      </c>
      <c r="H9" t="s">
        <v>115</v>
      </c>
      <c r="I9" s="2">
        <v>26</v>
      </c>
    </row>
    <row r="10" spans="1:9" x14ac:dyDescent="0.2">
      <c r="A10" s="3" t="s">
        <v>112</v>
      </c>
      <c r="B10" s="2">
        <v>16.04</v>
      </c>
      <c r="C10">
        <v>8</v>
      </c>
      <c r="I10" s="2"/>
    </row>
    <row r="11" spans="1:9" x14ac:dyDescent="0.2">
      <c r="A11" s="3" t="s">
        <v>113</v>
      </c>
      <c r="B11" s="2">
        <v>15</v>
      </c>
      <c r="C11">
        <v>35</v>
      </c>
    </row>
    <row r="12" spans="1:9" x14ac:dyDescent="0.2">
      <c r="A12" s="3" t="s">
        <v>114</v>
      </c>
      <c r="B12" s="2">
        <v>20</v>
      </c>
      <c r="C12">
        <v>3</v>
      </c>
    </row>
    <row r="13" spans="1:9" x14ac:dyDescent="0.2">
      <c r="A13" s="3"/>
      <c r="B13" s="2"/>
    </row>
    <row r="14" spans="1:9" x14ac:dyDescent="0.2">
      <c r="A14" s="3"/>
      <c r="B14" s="2"/>
    </row>
    <row r="15" spans="1:9" x14ac:dyDescent="0.2">
      <c r="A15" s="3"/>
      <c r="B15" s="2"/>
    </row>
    <row r="16" spans="1:9" x14ac:dyDescent="0.2">
      <c r="A16" s="3"/>
      <c r="B16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6168A-DA9E-478B-8863-D2038B967B0E}">
  <dimension ref="B2:E24"/>
  <sheetViews>
    <sheetView workbookViewId="0">
      <selection activeCell="E24" sqref="E24"/>
    </sheetView>
  </sheetViews>
  <sheetFormatPr defaultColWidth="10.76171875" defaultRowHeight="15" x14ac:dyDescent="0.2"/>
  <cols>
    <col min="2" max="2" width="20.58203125" bestFit="1" customWidth="1"/>
    <col min="3" max="3" width="18.16015625" bestFit="1" customWidth="1"/>
    <col min="4" max="4" width="16.27734375" bestFit="1" customWidth="1"/>
    <col min="5" max="5" width="14.9296875" bestFit="1" customWidth="1"/>
  </cols>
  <sheetData>
    <row r="2" spans="2:5" x14ac:dyDescent="0.2">
      <c r="C2" s="12" t="s">
        <v>91</v>
      </c>
      <c r="D2" s="12" t="s">
        <v>92</v>
      </c>
    </row>
    <row r="3" spans="2:5" x14ac:dyDescent="0.2">
      <c r="C3">
        <v>9</v>
      </c>
      <c r="D3">
        <v>23</v>
      </c>
    </row>
    <row r="4" spans="2:5" x14ac:dyDescent="0.2">
      <c r="B4" s="12" t="s">
        <v>93</v>
      </c>
      <c r="C4">
        <f>10/32</f>
        <v>0.3125</v>
      </c>
      <c r="D4">
        <f>23/32</f>
        <v>0.71875</v>
      </c>
    </row>
    <row r="5" spans="2:5" x14ac:dyDescent="0.2">
      <c r="C5" s="13">
        <f>E24*C4</f>
        <v>47.265625</v>
      </c>
      <c r="D5" s="14">
        <f>E24*D4</f>
        <v>108.7109375</v>
      </c>
    </row>
    <row r="9" spans="2:5" x14ac:dyDescent="0.2">
      <c r="C9" t="s">
        <v>94</v>
      </c>
      <c r="D9" t="s">
        <v>95</v>
      </c>
      <c r="E9" t="s">
        <v>96</v>
      </c>
    </row>
    <row r="10" spans="2:5" x14ac:dyDescent="0.2">
      <c r="B10" t="s">
        <v>97</v>
      </c>
      <c r="C10">
        <v>75</v>
      </c>
      <c r="D10">
        <v>56.25</v>
      </c>
      <c r="E10">
        <v>18.75</v>
      </c>
    </row>
    <row r="11" spans="2:5" x14ac:dyDescent="0.2">
      <c r="B11" t="s">
        <v>47</v>
      </c>
      <c r="C11">
        <v>30</v>
      </c>
      <c r="D11">
        <v>30</v>
      </c>
    </row>
    <row r="14" spans="2:5" x14ac:dyDescent="0.2">
      <c r="B14" t="s">
        <v>98</v>
      </c>
      <c r="C14">
        <v>90</v>
      </c>
      <c r="D14">
        <v>67.5</v>
      </c>
      <c r="E14">
        <v>22.5</v>
      </c>
    </row>
    <row r="16" spans="2:5" x14ac:dyDescent="0.2">
      <c r="B16" t="s">
        <v>99</v>
      </c>
      <c r="C16">
        <v>60</v>
      </c>
      <c r="D16">
        <v>60</v>
      </c>
    </row>
    <row r="18" spans="2:5" x14ac:dyDescent="0.2">
      <c r="B18" t="s">
        <v>100</v>
      </c>
      <c r="C18">
        <v>280</v>
      </c>
      <c r="D18">
        <v>210</v>
      </c>
      <c r="E18">
        <v>70</v>
      </c>
    </row>
    <row r="20" spans="2:5" x14ac:dyDescent="0.2">
      <c r="B20" t="s">
        <v>101</v>
      </c>
      <c r="C20">
        <v>160</v>
      </c>
      <c r="D20">
        <v>120</v>
      </c>
      <c r="E20">
        <v>40</v>
      </c>
    </row>
    <row r="23" spans="2:5" x14ac:dyDescent="0.2">
      <c r="C23" s="12" t="s">
        <v>102</v>
      </c>
      <c r="D23" s="12" t="s">
        <v>103</v>
      </c>
      <c r="E23" s="12" t="s">
        <v>104</v>
      </c>
    </row>
    <row r="24" spans="2:5" x14ac:dyDescent="0.2">
      <c r="C24">
        <v>695</v>
      </c>
      <c r="D24">
        <v>543.75</v>
      </c>
      <c r="E24" s="15">
        <v>151.25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8805-ED18-48E0-8147-EA7675F833F2}">
  <dimension ref="B2:C7"/>
  <sheetViews>
    <sheetView workbookViewId="0">
      <selection activeCell="C16" sqref="C16"/>
    </sheetView>
  </sheetViews>
  <sheetFormatPr defaultColWidth="10.76171875" defaultRowHeight="15" x14ac:dyDescent="0.2"/>
  <sheetData>
    <row r="2" spans="2:3" x14ac:dyDescent="0.2">
      <c r="B2" s="1" t="s">
        <v>53</v>
      </c>
      <c r="C2" s="1" t="s">
        <v>54</v>
      </c>
    </row>
    <row r="3" spans="2:3" x14ac:dyDescent="0.2">
      <c r="B3" t="s">
        <v>105</v>
      </c>
      <c r="C3" s="2">
        <v>5</v>
      </c>
    </row>
    <row r="4" spans="2:3" x14ac:dyDescent="0.2">
      <c r="B4" t="s">
        <v>107</v>
      </c>
      <c r="C4" s="2">
        <v>5</v>
      </c>
    </row>
    <row r="5" spans="2:3" x14ac:dyDescent="0.2">
      <c r="B5" t="s">
        <v>55</v>
      </c>
      <c r="C5" s="2">
        <v>3</v>
      </c>
    </row>
    <row r="6" spans="2:3" x14ac:dyDescent="0.2">
      <c r="B6" t="s">
        <v>116</v>
      </c>
      <c r="C6" s="2">
        <v>5</v>
      </c>
    </row>
    <row r="7" spans="2:3" x14ac:dyDescent="0.2">
      <c r="C7" s="3">
        <f>SUM(C3:C6)</f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4E12-3939-4B78-A0A2-8D7BB99FE026}">
  <dimension ref="A1:L35"/>
  <sheetViews>
    <sheetView tabSelected="1" topLeftCell="A13" workbookViewId="0">
      <selection activeCell="H35" sqref="H35"/>
    </sheetView>
  </sheetViews>
  <sheetFormatPr defaultColWidth="10.76171875" defaultRowHeight="15" x14ac:dyDescent="0.2"/>
  <cols>
    <col min="1" max="1" width="24.48046875" customWidth="1"/>
    <col min="2" max="2" width="11.56640625" style="2"/>
    <col min="3" max="3" width="21.92578125" customWidth="1"/>
    <col min="4" max="4" width="13.71875" style="2" customWidth="1"/>
    <col min="8" max="8" width="13.046875" customWidth="1"/>
  </cols>
  <sheetData>
    <row r="1" spans="1:12" ht="15.75" thickBot="1" x14ac:dyDescent="0.25"/>
    <row r="2" spans="1:12" ht="18" thickBot="1" x14ac:dyDescent="0.3">
      <c r="A2" s="66" t="s">
        <v>117</v>
      </c>
      <c r="B2" s="67"/>
      <c r="C2" s="67"/>
      <c r="D2" s="67"/>
      <c r="E2" s="67"/>
      <c r="F2" s="67"/>
      <c r="G2" s="67"/>
      <c r="H2" s="68"/>
    </row>
    <row r="3" spans="1:12" ht="15.75" thickBot="1" x14ac:dyDescent="0.25">
      <c r="A3" s="26" t="s">
        <v>118</v>
      </c>
      <c r="B3" s="35" t="s">
        <v>1</v>
      </c>
      <c r="C3" s="28" t="s">
        <v>118</v>
      </c>
      <c r="D3" s="35" t="s">
        <v>125</v>
      </c>
      <c r="E3" s="63" t="s">
        <v>122</v>
      </c>
      <c r="F3" s="64"/>
      <c r="G3" s="64"/>
      <c r="H3" s="65"/>
      <c r="J3" s="63" t="s">
        <v>119</v>
      </c>
      <c r="K3" s="64"/>
      <c r="L3" s="65"/>
    </row>
    <row r="4" spans="1:12" ht="15.75" thickBot="1" x14ac:dyDescent="0.25">
      <c r="A4" s="17" t="s">
        <v>50</v>
      </c>
      <c r="B4" s="38">
        <v>20</v>
      </c>
      <c r="C4" t="s">
        <v>67</v>
      </c>
      <c r="D4" s="38">
        <v>110</v>
      </c>
      <c r="E4" s="30" t="s">
        <v>2</v>
      </c>
      <c r="F4" s="27" t="s">
        <v>119</v>
      </c>
      <c r="G4" s="30" t="s">
        <v>124</v>
      </c>
      <c r="H4" s="35" t="s">
        <v>126</v>
      </c>
      <c r="J4" s="69" t="s">
        <v>130</v>
      </c>
      <c r="K4" t="str">
        <f>C4</f>
        <v>Cursos de Verano</v>
      </c>
      <c r="L4" s="20"/>
    </row>
    <row r="5" spans="1:12" x14ac:dyDescent="0.2">
      <c r="A5" s="54" t="s">
        <v>51</v>
      </c>
      <c r="B5" s="55">
        <v>20</v>
      </c>
      <c r="C5" t="s">
        <v>68</v>
      </c>
      <c r="D5" s="38">
        <v>190</v>
      </c>
      <c r="E5" s="31" t="s">
        <v>123</v>
      </c>
      <c r="F5" s="3">
        <f>D5</f>
        <v>190</v>
      </c>
      <c r="G5" s="56">
        <f>B5+B6+B8+B9+B10+B11+B12+B14</f>
        <v>171.96</v>
      </c>
      <c r="H5" s="19">
        <f>F5-G5</f>
        <v>18.039999999999992</v>
      </c>
      <c r="J5" s="70"/>
      <c r="K5" t="str">
        <f>C7</f>
        <v>Casilleros</v>
      </c>
      <c r="L5" s="20"/>
    </row>
    <row r="6" spans="1:12" x14ac:dyDescent="0.2">
      <c r="A6" s="54" t="s">
        <v>57</v>
      </c>
      <c r="B6" s="55">
        <v>19.75</v>
      </c>
      <c r="C6" t="s">
        <v>89</v>
      </c>
      <c r="D6" s="38">
        <v>10.8</v>
      </c>
      <c r="E6" s="31" t="s">
        <v>22</v>
      </c>
      <c r="F6" s="3">
        <f>D8</f>
        <v>58.8</v>
      </c>
      <c r="G6" s="33">
        <f>B16+B7</f>
        <v>49.2</v>
      </c>
      <c r="H6" s="19">
        <f>F6-G6</f>
        <v>9.5999999999999943</v>
      </c>
      <c r="J6" s="70"/>
      <c r="K6" t="str">
        <f>C6</f>
        <v>Entradas Novatada Fisica</v>
      </c>
      <c r="L6" s="20"/>
    </row>
    <row r="7" spans="1:12" ht="15.75" thickBot="1" x14ac:dyDescent="0.25">
      <c r="A7" s="17" t="s">
        <v>58</v>
      </c>
      <c r="B7" s="38">
        <v>10</v>
      </c>
      <c r="C7" t="s">
        <v>120</v>
      </c>
      <c r="D7" s="38">
        <v>24</v>
      </c>
      <c r="E7" s="31" t="s">
        <v>109</v>
      </c>
      <c r="F7">
        <v>0</v>
      </c>
      <c r="G7" s="33">
        <f>B15</f>
        <v>87.47</v>
      </c>
      <c r="H7" s="19">
        <v>0</v>
      </c>
      <c r="J7" s="71"/>
      <c r="L7" s="20"/>
    </row>
    <row r="8" spans="1:12" ht="15.75" thickBot="1" x14ac:dyDescent="0.25">
      <c r="A8" s="54" t="s">
        <v>60</v>
      </c>
      <c r="B8" s="55">
        <v>10</v>
      </c>
      <c r="C8" t="s">
        <v>22</v>
      </c>
      <c r="D8" s="38">
        <v>58.8</v>
      </c>
      <c r="E8" s="31" t="s">
        <v>127</v>
      </c>
      <c r="F8" s="3">
        <f>D4+D6+D7</f>
        <v>144.80000000000001</v>
      </c>
      <c r="G8" s="33">
        <f>B13+B4</f>
        <v>25.21</v>
      </c>
      <c r="H8" s="19">
        <f>F8-G8</f>
        <v>119.59</v>
      </c>
      <c r="J8" s="63" t="s">
        <v>124</v>
      </c>
      <c r="K8" s="64"/>
      <c r="L8" s="65"/>
    </row>
    <row r="9" spans="1:12" ht="15.75" thickBot="1" x14ac:dyDescent="0.25">
      <c r="A9" s="54" t="s">
        <v>77</v>
      </c>
      <c r="B9" s="55">
        <v>60</v>
      </c>
      <c r="C9" s="43" t="s">
        <v>128</v>
      </c>
      <c r="D9" s="44">
        <f>SUM(D4:D8)</f>
        <v>393.6</v>
      </c>
      <c r="E9" s="45" t="s">
        <v>63</v>
      </c>
      <c r="F9" s="46">
        <f>SUM(F5:F8)</f>
        <v>393.6</v>
      </c>
      <c r="G9" s="47">
        <f>SUM(G5:G8)</f>
        <v>333.84</v>
      </c>
      <c r="H9" s="48">
        <f>SUM(H5:H8)</f>
        <v>147.22999999999999</v>
      </c>
      <c r="J9" s="69" t="s">
        <v>130</v>
      </c>
      <c r="K9" t="s">
        <v>84</v>
      </c>
      <c r="L9" s="20"/>
    </row>
    <row r="10" spans="1:12" x14ac:dyDescent="0.2">
      <c r="A10" s="54" t="s">
        <v>76</v>
      </c>
      <c r="B10" s="55">
        <v>20</v>
      </c>
      <c r="C10" s="1" t="s">
        <v>129</v>
      </c>
      <c r="D10" s="16">
        <f>H9</f>
        <v>147.22999999999999</v>
      </c>
      <c r="H10" s="20"/>
      <c r="J10" s="70"/>
      <c r="K10" s="3" t="str">
        <f>A4</f>
        <v>Soporte Television</v>
      </c>
      <c r="L10" s="20"/>
    </row>
    <row r="11" spans="1:12" x14ac:dyDescent="0.2">
      <c r="A11" s="54" t="s">
        <v>60</v>
      </c>
      <c r="B11" s="55">
        <v>9</v>
      </c>
      <c r="D11" s="18"/>
      <c r="H11" s="20"/>
      <c r="J11" s="70"/>
      <c r="L11" s="20"/>
    </row>
    <row r="12" spans="1:12" x14ac:dyDescent="0.2">
      <c r="A12" s="54" t="s">
        <v>83</v>
      </c>
      <c r="B12" s="55">
        <v>1.71</v>
      </c>
      <c r="D12" s="18"/>
      <c r="H12" s="20"/>
      <c r="J12" s="70"/>
      <c r="L12" s="20"/>
    </row>
    <row r="13" spans="1:12" ht="15.75" thickBot="1" x14ac:dyDescent="0.25">
      <c r="A13" s="17" t="s">
        <v>84</v>
      </c>
      <c r="B13" s="38">
        <v>5.21</v>
      </c>
      <c r="D13" s="18"/>
      <c r="H13" s="20"/>
      <c r="J13" s="71"/>
      <c r="K13" s="23"/>
      <c r="L13" s="25"/>
    </row>
    <row r="14" spans="1:12" x14ac:dyDescent="0.2">
      <c r="A14" s="54" t="s">
        <v>88</v>
      </c>
      <c r="B14" s="55">
        <v>31.5</v>
      </c>
      <c r="D14" s="18"/>
      <c r="H14" s="20"/>
    </row>
    <row r="15" spans="1:12" x14ac:dyDescent="0.2">
      <c r="A15" s="21" t="s">
        <v>109</v>
      </c>
      <c r="B15" s="38">
        <v>87.47</v>
      </c>
      <c r="D15" s="18"/>
      <c r="H15" s="20"/>
    </row>
    <row r="16" spans="1:12" ht="15.75" thickBot="1" x14ac:dyDescent="0.25">
      <c r="A16" s="22" t="s">
        <v>22</v>
      </c>
      <c r="B16" s="39">
        <v>39.200000000000003</v>
      </c>
      <c r="D16" s="18"/>
      <c r="H16" s="20"/>
    </row>
    <row r="17" spans="1:12" ht="15.75" thickBot="1" x14ac:dyDescent="0.25">
      <c r="A17" s="41" t="s">
        <v>128</v>
      </c>
      <c r="B17" s="42">
        <f>SUM(B4:B16)</f>
        <v>333.84</v>
      </c>
      <c r="C17" s="23"/>
      <c r="D17" s="24"/>
      <c r="E17" s="23"/>
      <c r="F17" s="23"/>
      <c r="G17" s="23"/>
      <c r="H17" s="25"/>
      <c r="K17" s="3"/>
    </row>
    <row r="18" spans="1:12" x14ac:dyDescent="0.2">
      <c r="J18" s="3"/>
    </row>
    <row r="19" spans="1:12" ht="15.75" thickBot="1" x14ac:dyDescent="0.25"/>
    <row r="20" spans="1:12" ht="18" thickBot="1" x14ac:dyDescent="0.3">
      <c r="A20" s="66" t="s">
        <v>121</v>
      </c>
      <c r="B20" s="67"/>
      <c r="C20" s="67"/>
      <c r="D20" s="67"/>
      <c r="E20" s="67"/>
      <c r="F20" s="67"/>
      <c r="G20" s="67"/>
      <c r="H20" s="68"/>
    </row>
    <row r="21" spans="1:12" ht="15.75" thickBot="1" x14ac:dyDescent="0.25">
      <c r="A21" s="30" t="s">
        <v>118</v>
      </c>
      <c r="B21" s="35" t="s">
        <v>1</v>
      </c>
      <c r="C21" s="30" t="s">
        <v>118</v>
      </c>
      <c r="D21" s="35" t="s">
        <v>0</v>
      </c>
      <c r="E21" s="75" t="s">
        <v>122</v>
      </c>
      <c r="F21" s="75"/>
      <c r="G21" s="75"/>
      <c r="H21" s="76"/>
    </row>
    <row r="22" spans="1:12" ht="15.75" thickBot="1" x14ac:dyDescent="0.25">
      <c r="A22" s="31" t="s">
        <v>90</v>
      </c>
      <c r="B22" s="38">
        <v>10</v>
      </c>
      <c r="C22" s="31" t="s">
        <v>67</v>
      </c>
      <c r="D22" s="38">
        <v>151.25</v>
      </c>
      <c r="E22" s="50" t="s">
        <v>2</v>
      </c>
      <c r="F22" s="27" t="s">
        <v>119</v>
      </c>
      <c r="G22" s="30" t="s">
        <v>124</v>
      </c>
      <c r="H22" s="35" t="s">
        <v>126</v>
      </c>
      <c r="J22" s="63" t="s">
        <v>119</v>
      </c>
      <c r="K22" s="64"/>
      <c r="L22" s="65"/>
    </row>
    <row r="23" spans="1:12" x14ac:dyDescent="0.2">
      <c r="A23" s="31" t="s">
        <v>108</v>
      </c>
      <c r="B23" s="38">
        <v>13.5</v>
      </c>
      <c r="C23" s="31" t="s">
        <v>120</v>
      </c>
      <c r="D23" s="38">
        <v>18</v>
      </c>
      <c r="E23" s="20" t="s">
        <v>123</v>
      </c>
      <c r="F23">
        <v>0</v>
      </c>
      <c r="G23" s="31">
        <v>0</v>
      </c>
      <c r="H23" s="31">
        <v>0</v>
      </c>
      <c r="J23" s="69" t="s">
        <v>130</v>
      </c>
      <c r="K23" s="3" t="str">
        <f>C22</f>
        <v>Cursos de Verano</v>
      </c>
      <c r="L23" s="20"/>
    </row>
    <row r="24" spans="1:12" x14ac:dyDescent="0.2">
      <c r="A24" s="31" t="s">
        <v>109</v>
      </c>
      <c r="B24" s="38">
        <v>26.5</v>
      </c>
      <c r="C24" s="31" t="s">
        <v>106</v>
      </c>
      <c r="D24" s="38">
        <v>5</v>
      </c>
      <c r="E24" s="20" t="s">
        <v>22</v>
      </c>
      <c r="F24">
        <v>0</v>
      </c>
      <c r="G24" s="33">
        <f>B22+B29</f>
        <v>17</v>
      </c>
      <c r="H24" s="31">
        <v>0</v>
      </c>
      <c r="J24" s="70"/>
      <c r="K24" t="str">
        <f>C23</f>
        <v>Casilleros</v>
      </c>
      <c r="L24" s="20"/>
    </row>
    <row r="25" spans="1:12" x14ac:dyDescent="0.2">
      <c r="A25" s="31" t="s">
        <v>111</v>
      </c>
      <c r="B25" s="38">
        <v>16.670000000000002</v>
      </c>
      <c r="C25" s="31" t="s">
        <v>112</v>
      </c>
      <c r="D25" s="38">
        <v>26</v>
      </c>
      <c r="E25" s="20" t="s">
        <v>109</v>
      </c>
      <c r="F25">
        <v>0</v>
      </c>
      <c r="G25" s="33">
        <f>B24</f>
        <v>26.5</v>
      </c>
      <c r="H25" s="31">
        <v>0</v>
      </c>
      <c r="J25" s="70"/>
      <c r="K25" t="str">
        <f>C24</f>
        <v>Carpetas</v>
      </c>
      <c r="L25" s="20"/>
    </row>
    <row r="26" spans="1:12" ht="15.75" thickBot="1" x14ac:dyDescent="0.25">
      <c r="A26" s="31" t="s">
        <v>112</v>
      </c>
      <c r="B26" s="38">
        <v>16.04</v>
      </c>
      <c r="C26" s="31" t="s">
        <v>108</v>
      </c>
      <c r="D26" s="38">
        <v>0</v>
      </c>
      <c r="E26" s="20" t="s">
        <v>112</v>
      </c>
      <c r="F26" s="3">
        <f>D25</f>
        <v>26</v>
      </c>
      <c r="G26" s="33">
        <f>B26</f>
        <v>16.04</v>
      </c>
      <c r="H26" s="33">
        <f>F26-G26</f>
        <v>9.9600000000000009</v>
      </c>
      <c r="J26" s="71"/>
      <c r="L26" s="20"/>
    </row>
    <row r="27" spans="1:12" ht="15.75" thickBot="1" x14ac:dyDescent="0.25">
      <c r="A27" s="31" t="s">
        <v>113</v>
      </c>
      <c r="B27" s="38">
        <v>15</v>
      </c>
      <c r="C27" s="31"/>
      <c r="D27" s="38"/>
      <c r="E27" s="20" t="s">
        <v>127</v>
      </c>
      <c r="F27" s="3">
        <f>D22+D23+D24+D26</f>
        <v>174.25</v>
      </c>
      <c r="G27" s="33">
        <f>B23+B25+B27+B28+B30+B31</f>
        <v>96.17</v>
      </c>
      <c r="H27" s="33">
        <f>F27-G27</f>
        <v>78.08</v>
      </c>
      <c r="J27" s="63" t="s">
        <v>124</v>
      </c>
      <c r="K27" s="64"/>
      <c r="L27" s="65"/>
    </row>
    <row r="28" spans="1:12" ht="15.75" thickBot="1" x14ac:dyDescent="0.25">
      <c r="A28" s="31" t="s">
        <v>114</v>
      </c>
      <c r="B28" s="38">
        <v>20</v>
      </c>
      <c r="C28" s="52" t="s">
        <v>128</v>
      </c>
      <c r="D28" s="44">
        <f>SUM(D22:D27)</f>
        <v>200.25</v>
      </c>
      <c r="E28" s="51" t="s">
        <v>63</v>
      </c>
      <c r="F28" s="46">
        <f>F27+F26</f>
        <v>200.25</v>
      </c>
      <c r="G28" s="49">
        <f>SUM(G23:G27)</f>
        <v>155.71</v>
      </c>
      <c r="H28" s="45">
        <f>SUM(H23:H27)</f>
        <v>88.039999999999992</v>
      </c>
      <c r="J28" s="72" t="s">
        <v>130</v>
      </c>
      <c r="K28" t="str">
        <f>A23</f>
        <v>Dia del matemático</v>
      </c>
      <c r="L28" s="20"/>
    </row>
    <row r="29" spans="1:12" ht="15.75" thickBot="1" x14ac:dyDescent="0.25">
      <c r="A29" s="31" t="s">
        <v>134</v>
      </c>
      <c r="B29" s="38">
        <v>7</v>
      </c>
      <c r="C29" s="37" t="s">
        <v>129</v>
      </c>
      <c r="D29" s="40">
        <f>H28</f>
        <v>88.039999999999992</v>
      </c>
      <c r="H29" s="20"/>
      <c r="J29" s="73"/>
      <c r="K29" s="3" t="str">
        <f>A25</f>
        <v>Coreografa</v>
      </c>
      <c r="L29" s="20"/>
    </row>
    <row r="30" spans="1:12" x14ac:dyDescent="0.2">
      <c r="A30" s="31" t="s">
        <v>137</v>
      </c>
      <c r="B30" s="38">
        <v>15</v>
      </c>
      <c r="C30" s="1"/>
      <c r="D30" s="16"/>
      <c r="H30" s="20"/>
      <c r="J30" s="73"/>
      <c r="K30" s="3"/>
      <c r="L30" s="20"/>
    </row>
    <row r="31" spans="1:12" ht="15.75" thickBot="1" x14ac:dyDescent="0.25">
      <c r="A31" s="31" t="s">
        <v>135</v>
      </c>
      <c r="B31" s="38">
        <v>16</v>
      </c>
      <c r="D31" s="18"/>
      <c r="H31" s="20"/>
      <c r="J31" s="73"/>
      <c r="K31" t="str">
        <f>A27</f>
        <v>Jugos Debate</v>
      </c>
      <c r="L31" s="20"/>
    </row>
    <row r="32" spans="1:12" ht="15.75" thickBot="1" x14ac:dyDescent="0.25">
      <c r="A32" s="53" t="s">
        <v>128</v>
      </c>
      <c r="B32" s="42">
        <f>SUM(B22:B31)</f>
        <v>155.71</v>
      </c>
      <c r="C32" s="23"/>
      <c r="D32" s="24"/>
      <c r="E32" s="23"/>
      <c r="F32" s="23"/>
      <c r="G32" s="23"/>
      <c r="H32" s="25"/>
      <c r="J32" s="73"/>
      <c r="K32" t="str">
        <f>A28</f>
        <v>Premios Dia del Matematico</v>
      </c>
      <c r="L32" s="20"/>
    </row>
    <row r="33" spans="1:12" ht="15.75" thickBot="1" x14ac:dyDescent="0.25">
      <c r="J33" s="74"/>
      <c r="K33" s="23"/>
      <c r="L33" s="25"/>
    </row>
    <row r="35" spans="1:12" x14ac:dyDescent="0.2">
      <c r="A35" s="61" t="s">
        <v>6</v>
      </c>
      <c r="B35" s="61">
        <v>208.02</v>
      </c>
      <c r="D35" s="62" t="s">
        <v>138</v>
      </c>
      <c r="E35" s="62"/>
      <c r="F35" s="62">
        <v>420.25</v>
      </c>
    </row>
  </sheetData>
  <mergeCells count="12">
    <mergeCell ref="J22:L22"/>
    <mergeCell ref="J23:J26"/>
    <mergeCell ref="J27:L27"/>
    <mergeCell ref="J28:J33"/>
    <mergeCell ref="A20:H20"/>
    <mergeCell ref="E21:H21"/>
    <mergeCell ref="A2:H2"/>
    <mergeCell ref="J3:L3"/>
    <mergeCell ref="J8:L8"/>
    <mergeCell ref="J4:J7"/>
    <mergeCell ref="J9:J13"/>
    <mergeCell ref="E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E58AB-DD1F-4B76-A368-9C1B87BA06E6}">
  <dimension ref="A2:B4"/>
  <sheetViews>
    <sheetView workbookViewId="0">
      <selection activeCell="A6" sqref="A6"/>
    </sheetView>
  </sheetViews>
  <sheetFormatPr defaultColWidth="10.76171875" defaultRowHeight="15" x14ac:dyDescent="0.2"/>
  <cols>
    <col min="2" max="2" width="16.94921875" customWidth="1"/>
  </cols>
  <sheetData>
    <row r="2" spans="1:2" x14ac:dyDescent="0.2">
      <c r="A2" s="1" t="s">
        <v>2</v>
      </c>
      <c r="B2" s="1" t="s">
        <v>136</v>
      </c>
    </row>
    <row r="3" spans="1:2" x14ac:dyDescent="0.2">
      <c r="A3" t="s">
        <v>132</v>
      </c>
      <c r="B3" s="2">
        <v>100</v>
      </c>
    </row>
    <row r="4" spans="1:2" x14ac:dyDescent="0.2">
      <c r="A4" t="s">
        <v>111</v>
      </c>
      <c r="B4" s="2">
        <v>16.670000000000002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D36C-9604-4828-BFD2-F13073B1DBF9}">
  <dimension ref="A3:I17"/>
  <sheetViews>
    <sheetView workbookViewId="0">
      <selection activeCell="B24" sqref="B24"/>
    </sheetView>
  </sheetViews>
  <sheetFormatPr defaultColWidth="10.76171875" defaultRowHeight="15" x14ac:dyDescent="0.2"/>
  <cols>
    <col min="1" max="1" width="28.515625" bestFit="1" customWidth="1"/>
    <col min="6" max="6" width="15.19921875" bestFit="1" customWidth="1"/>
    <col min="8" max="8" width="13.44921875" bestFit="1" customWidth="1"/>
  </cols>
  <sheetData>
    <row r="3" spans="1:9" x14ac:dyDescent="0.2">
      <c r="A3" s="1" t="s">
        <v>1</v>
      </c>
      <c r="B3" s="1"/>
      <c r="C3" s="1"/>
      <c r="D3" s="1"/>
      <c r="E3" s="1"/>
      <c r="F3" s="1" t="s">
        <v>0</v>
      </c>
      <c r="G3" s="1"/>
      <c r="H3" s="1"/>
      <c r="I3" s="1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 t="s">
        <v>2</v>
      </c>
      <c r="B5" s="1" t="s">
        <v>3</v>
      </c>
      <c r="C5" s="1" t="s">
        <v>7</v>
      </c>
      <c r="D5" s="1"/>
      <c r="E5" s="1"/>
      <c r="F5" s="1" t="s">
        <v>2</v>
      </c>
      <c r="G5" s="1" t="s">
        <v>7</v>
      </c>
      <c r="H5" s="1" t="s">
        <v>9</v>
      </c>
      <c r="I5" s="1" t="s">
        <v>66</v>
      </c>
    </row>
    <row r="6" spans="1:9" x14ac:dyDescent="0.2">
      <c r="A6" s="3" t="s">
        <v>50</v>
      </c>
      <c r="B6" s="2">
        <v>20</v>
      </c>
      <c r="F6" t="s">
        <v>67</v>
      </c>
      <c r="G6">
        <v>35</v>
      </c>
      <c r="I6" s="2">
        <v>110</v>
      </c>
    </row>
    <row r="7" spans="1:9" x14ac:dyDescent="0.2">
      <c r="A7" s="3" t="s">
        <v>51</v>
      </c>
      <c r="B7" s="2">
        <v>20</v>
      </c>
      <c r="C7">
        <v>20</v>
      </c>
      <c r="F7" t="s">
        <v>68</v>
      </c>
      <c r="G7">
        <v>17</v>
      </c>
      <c r="I7" s="2">
        <v>175</v>
      </c>
    </row>
    <row r="8" spans="1:9" x14ac:dyDescent="0.2">
      <c r="A8" s="3" t="s">
        <v>57</v>
      </c>
      <c r="B8" s="2">
        <v>19.75</v>
      </c>
      <c r="C8">
        <v>12</v>
      </c>
      <c r="F8" t="s">
        <v>89</v>
      </c>
      <c r="I8" s="2">
        <v>10.8</v>
      </c>
    </row>
    <row r="9" spans="1:9" x14ac:dyDescent="0.2">
      <c r="A9" s="3" t="s">
        <v>58</v>
      </c>
      <c r="B9" s="2">
        <v>10</v>
      </c>
      <c r="I9" s="2">
        <f>SUM(I6:I8)</f>
        <v>295.8</v>
      </c>
    </row>
    <row r="10" spans="1:9" x14ac:dyDescent="0.2">
      <c r="A10" s="3" t="s">
        <v>60</v>
      </c>
      <c r="B10" s="2">
        <v>10</v>
      </c>
      <c r="C10">
        <v>6</v>
      </c>
      <c r="I10" s="2"/>
    </row>
    <row r="11" spans="1:9" x14ac:dyDescent="0.2">
      <c r="A11" s="3" t="s">
        <v>77</v>
      </c>
      <c r="B11" s="2">
        <f>C11*3</f>
        <v>60</v>
      </c>
      <c r="C11">
        <v>20</v>
      </c>
    </row>
    <row r="12" spans="1:9" x14ac:dyDescent="0.2">
      <c r="A12" s="3" t="s">
        <v>76</v>
      </c>
      <c r="B12" s="2">
        <f>10*2</f>
        <v>20</v>
      </c>
      <c r="C12">
        <v>10</v>
      </c>
    </row>
    <row r="13" spans="1:9" x14ac:dyDescent="0.2">
      <c r="A13" s="3" t="s">
        <v>60</v>
      </c>
      <c r="B13" s="2">
        <v>9</v>
      </c>
      <c r="C13">
        <v>6</v>
      </c>
    </row>
    <row r="14" spans="1:9" x14ac:dyDescent="0.2">
      <c r="A14" s="3" t="s">
        <v>83</v>
      </c>
      <c r="B14" s="2">
        <v>1.71</v>
      </c>
    </row>
    <row r="15" spans="1:9" x14ac:dyDescent="0.2">
      <c r="A15" s="3" t="s">
        <v>84</v>
      </c>
      <c r="B15" s="2">
        <v>5.21</v>
      </c>
    </row>
    <row r="16" spans="1:9" x14ac:dyDescent="0.2">
      <c r="A16" s="3" t="s">
        <v>88</v>
      </c>
      <c r="B16" s="2">
        <v>31.5</v>
      </c>
    </row>
    <row r="17" spans="2:2" x14ac:dyDescent="0.2">
      <c r="B17" s="3">
        <f>SUM(B6:B16)</f>
        <v>207.17000000000002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02CA-B388-4E79-A09C-4BE7C6A3A38D}">
  <dimension ref="C2:F8"/>
  <sheetViews>
    <sheetView workbookViewId="0">
      <selection activeCell="H21" sqref="H21"/>
    </sheetView>
  </sheetViews>
  <sheetFormatPr defaultColWidth="10.76171875" defaultRowHeight="15" x14ac:dyDescent="0.2"/>
  <cols>
    <col min="3" max="3" width="16.27734375" bestFit="1" customWidth="1"/>
    <col min="4" max="4" width="12.77734375" customWidth="1"/>
    <col min="5" max="5" width="14.796875" bestFit="1" customWidth="1"/>
    <col min="6" max="6" width="8.609375" bestFit="1" customWidth="1"/>
  </cols>
  <sheetData>
    <row r="2" spans="3:6" x14ac:dyDescent="0.2">
      <c r="C2" s="8" t="s">
        <v>41</v>
      </c>
      <c r="D2" s="8" t="s">
        <v>45</v>
      </c>
      <c r="E2" s="8" t="s">
        <v>44</v>
      </c>
      <c r="F2" s="8" t="s">
        <v>42</v>
      </c>
    </row>
    <row r="3" spans="3:6" x14ac:dyDescent="0.2">
      <c r="C3" t="s">
        <v>43</v>
      </c>
      <c r="D3">
        <v>3</v>
      </c>
      <c r="E3" s="2">
        <v>45</v>
      </c>
      <c r="F3" s="2">
        <v>0</v>
      </c>
    </row>
    <row r="4" spans="3:6" x14ac:dyDescent="0.2">
      <c r="C4" t="s">
        <v>46</v>
      </c>
      <c r="D4">
        <v>4</v>
      </c>
      <c r="E4" s="2">
        <v>60</v>
      </c>
      <c r="F4" s="2">
        <v>0</v>
      </c>
    </row>
    <row r="5" spans="3:6" x14ac:dyDescent="0.2">
      <c r="C5" t="s">
        <v>47</v>
      </c>
      <c r="D5">
        <v>3</v>
      </c>
      <c r="E5" s="2">
        <v>45</v>
      </c>
      <c r="F5" s="2">
        <v>0</v>
      </c>
    </row>
    <row r="6" spans="3:6" x14ac:dyDescent="0.2">
      <c r="C6" t="s">
        <v>48</v>
      </c>
      <c r="D6">
        <v>18</v>
      </c>
      <c r="E6" s="2">
        <v>360</v>
      </c>
      <c r="F6" s="2">
        <v>90</v>
      </c>
    </row>
    <row r="7" spans="3:6" x14ac:dyDescent="0.2">
      <c r="C7" t="s">
        <v>49</v>
      </c>
      <c r="D7">
        <v>7</v>
      </c>
      <c r="E7" s="2">
        <v>140</v>
      </c>
      <c r="F7" s="2">
        <v>20</v>
      </c>
    </row>
    <row r="8" spans="3:6" x14ac:dyDescent="0.2">
      <c r="F8" s="11">
        <f>SUM(F3:F7)</f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3EBE-3391-4616-A61D-093F93E5F932}">
  <dimension ref="B2:J7"/>
  <sheetViews>
    <sheetView workbookViewId="0">
      <selection activeCell="G17" sqref="G17"/>
    </sheetView>
  </sheetViews>
  <sheetFormatPr defaultColWidth="10.76171875" defaultRowHeight="15" x14ac:dyDescent="0.2"/>
  <cols>
    <col min="4" max="4" width="20.984375" bestFit="1" customWidth="1"/>
  </cols>
  <sheetData>
    <row r="2" spans="2:10" x14ac:dyDescent="0.2">
      <c r="B2" s="8" t="s">
        <v>61</v>
      </c>
      <c r="C2" s="8" t="s">
        <v>54</v>
      </c>
      <c r="D2" s="8" t="s">
        <v>62</v>
      </c>
      <c r="E2" s="8" t="s">
        <v>63</v>
      </c>
      <c r="H2" s="8" t="s">
        <v>73</v>
      </c>
      <c r="I2" s="8" t="s">
        <v>61</v>
      </c>
      <c r="J2" s="8" t="s">
        <v>54</v>
      </c>
    </row>
    <row r="3" spans="2:10" x14ac:dyDescent="0.2">
      <c r="B3" t="s">
        <v>52</v>
      </c>
      <c r="C3" s="2">
        <v>15</v>
      </c>
      <c r="D3">
        <v>7</v>
      </c>
      <c r="E3" s="3">
        <f>D3*C3</f>
        <v>105</v>
      </c>
      <c r="H3" t="s">
        <v>71</v>
      </c>
      <c r="I3" t="s">
        <v>52</v>
      </c>
      <c r="J3" s="2">
        <v>15</v>
      </c>
    </row>
    <row r="4" spans="2:10" x14ac:dyDescent="0.2">
      <c r="B4" t="s">
        <v>64</v>
      </c>
      <c r="C4" s="2">
        <v>10</v>
      </c>
      <c r="D4">
        <v>4</v>
      </c>
      <c r="E4" s="3">
        <f t="shared" ref="E4:E5" si="0">D4*C4</f>
        <v>40</v>
      </c>
      <c r="J4" s="2"/>
    </row>
    <row r="5" spans="2:10" x14ac:dyDescent="0.2">
      <c r="B5" t="s">
        <v>65</v>
      </c>
      <c r="C5" s="2">
        <v>5</v>
      </c>
      <c r="D5">
        <v>6</v>
      </c>
      <c r="E5" s="3">
        <f t="shared" si="0"/>
        <v>30</v>
      </c>
      <c r="J5" s="2"/>
    </row>
    <row r="6" spans="2:10" x14ac:dyDescent="0.2">
      <c r="E6" s="11">
        <f>SUM(E3:E5)+J3</f>
        <v>190</v>
      </c>
      <c r="J6" s="2"/>
    </row>
    <row r="7" spans="2:10" x14ac:dyDescent="0.2">
      <c r="J7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56BC-46AB-420C-86A0-6946B843809E}">
  <dimension ref="B2:C14"/>
  <sheetViews>
    <sheetView workbookViewId="0">
      <selection activeCell="C22" sqref="C22"/>
    </sheetView>
  </sheetViews>
  <sheetFormatPr defaultColWidth="10.76171875" defaultRowHeight="15" x14ac:dyDescent="0.2"/>
  <cols>
    <col min="2" max="2" width="13.5859375" bestFit="1" customWidth="1"/>
  </cols>
  <sheetData>
    <row r="2" spans="2:3" x14ac:dyDescent="0.2">
      <c r="B2" s="1" t="s">
        <v>53</v>
      </c>
      <c r="C2" s="1" t="s">
        <v>54</v>
      </c>
    </row>
    <row r="3" spans="2:3" x14ac:dyDescent="0.2">
      <c r="B3" t="s">
        <v>55</v>
      </c>
      <c r="C3" s="2">
        <v>3</v>
      </c>
    </row>
    <row r="4" spans="2:3" x14ac:dyDescent="0.2">
      <c r="B4" t="s">
        <v>70</v>
      </c>
      <c r="C4" s="2">
        <v>6</v>
      </c>
    </row>
    <row r="5" spans="2:3" x14ac:dyDescent="0.2">
      <c r="B5" t="s">
        <v>82</v>
      </c>
      <c r="C5" s="2">
        <v>3</v>
      </c>
    </row>
    <row r="6" spans="2:3" x14ac:dyDescent="0.2">
      <c r="B6" t="s">
        <v>71</v>
      </c>
      <c r="C6" s="2">
        <v>3</v>
      </c>
    </row>
    <row r="7" spans="2:3" x14ac:dyDescent="0.2">
      <c r="B7" t="s">
        <v>72</v>
      </c>
      <c r="C7" s="2">
        <v>6</v>
      </c>
    </row>
    <row r="8" spans="2:3" x14ac:dyDescent="0.2">
      <c r="B8" t="s">
        <v>80</v>
      </c>
      <c r="C8" s="2">
        <v>3</v>
      </c>
    </row>
    <row r="9" spans="2:3" x14ac:dyDescent="0.2">
      <c r="B9" t="s">
        <v>120</v>
      </c>
      <c r="C9" s="2">
        <f>SUM(C3:C8)</f>
        <v>24</v>
      </c>
    </row>
    <row r="10" spans="2:3" x14ac:dyDescent="0.2">
      <c r="C10" s="2"/>
    </row>
    <row r="11" spans="2:3" x14ac:dyDescent="0.2">
      <c r="C11" s="2"/>
    </row>
    <row r="12" spans="2:3" x14ac:dyDescent="0.2">
      <c r="C12" s="2"/>
    </row>
    <row r="13" spans="2:3" x14ac:dyDescent="0.2">
      <c r="C13" s="2"/>
    </row>
    <row r="14" spans="2:3" x14ac:dyDescent="0.2">
      <c r="C14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25877-3941-4DC5-B7FE-61A99268A94C}">
  <dimension ref="B2:D7"/>
  <sheetViews>
    <sheetView workbookViewId="0">
      <selection activeCell="C7" sqref="C7"/>
    </sheetView>
  </sheetViews>
  <sheetFormatPr defaultColWidth="10.76171875" defaultRowHeight="15" x14ac:dyDescent="0.2"/>
  <sheetData>
    <row r="2" spans="2:4" x14ac:dyDescent="0.2">
      <c r="B2" s="1" t="s">
        <v>56</v>
      </c>
      <c r="C2" s="1" t="s">
        <v>54</v>
      </c>
      <c r="D2" s="1" t="s">
        <v>2</v>
      </c>
    </row>
    <row r="3" spans="2:4" x14ac:dyDescent="0.2">
      <c r="B3" s="10">
        <v>45231</v>
      </c>
      <c r="C3">
        <v>31.05</v>
      </c>
      <c r="D3" t="s">
        <v>59</v>
      </c>
    </row>
    <row r="4" spans="2:4" x14ac:dyDescent="0.2">
      <c r="B4" s="10">
        <v>45253</v>
      </c>
      <c r="C4">
        <v>10.07</v>
      </c>
      <c r="D4" t="s">
        <v>79</v>
      </c>
    </row>
    <row r="5" spans="2:4" x14ac:dyDescent="0.2">
      <c r="B5" s="10">
        <v>45260</v>
      </c>
      <c r="C5">
        <v>34.35</v>
      </c>
      <c r="D5" t="s">
        <v>85</v>
      </c>
    </row>
    <row r="6" spans="2:4" x14ac:dyDescent="0.2">
      <c r="B6" s="10">
        <v>45310</v>
      </c>
      <c r="C6">
        <v>12</v>
      </c>
      <c r="D6" t="s">
        <v>79</v>
      </c>
    </row>
    <row r="7" spans="2:4" x14ac:dyDescent="0.2">
      <c r="B7" t="s">
        <v>109</v>
      </c>
      <c r="C7">
        <f>SUM(C3:C6)</f>
        <v>87.47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A35F-D329-478E-946A-87802E097BA5}">
  <dimension ref="B2:F8"/>
  <sheetViews>
    <sheetView workbookViewId="0">
      <selection activeCell="F7" sqref="F7"/>
    </sheetView>
  </sheetViews>
  <sheetFormatPr defaultColWidth="10.76171875" defaultRowHeight="15" x14ac:dyDescent="0.2"/>
  <cols>
    <col min="2" max="2" width="18.0234375" bestFit="1" customWidth="1"/>
    <col min="4" max="4" width="14.2578125" bestFit="1" customWidth="1"/>
    <col min="5" max="5" width="15.87109375" bestFit="1" customWidth="1"/>
  </cols>
  <sheetData>
    <row r="2" spans="2:6" x14ac:dyDescent="0.2">
      <c r="B2" s="8" t="s">
        <v>56</v>
      </c>
      <c r="C2" s="8" t="s">
        <v>7</v>
      </c>
      <c r="D2" s="8" t="s">
        <v>74</v>
      </c>
      <c r="E2" s="8" t="s">
        <v>75</v>
      </c>
      <c r="F2" s="8" t="s">
        <v>42</v>
      </c>
    </row>
    <row r="3" spans="2:6" x14ac:dyDescent="0.2">
      <c r="B3" t="s">
        <v>69</v>
      </c>
      <c r="C3">
        <v>40</v>
      </c>
      <c r="D3" s="2">
        <f>0.5*C3</f>
        <v>20</v>
      </c>
      <c r="E3" s="2">
        <f>0.2*C3</f>
        <v>8</v>
      </c>
      <c r="F3" s="2">
        <f>D3-E3</f>
        <v>12</v>
      </c>
    </row>
    <row r="4" spans="2:6" x14ac:dyDescent="0.2">
      <c r="B4" t="s">
        <v>78</v>
      </c>
      <c r="C4">
        <v>46</v>
      </c>
      <c r="D4" s="2">
        <f>0.5*C4</f>
        <v>23</v>
      </c>
      <c r="E4" s="2">
        <f>0.2*C4</f>
        <v>9.2000000000000011</v>
      </c>
      <c r="F4" s="2">
        <f>D4-E4</f>
        <v>13.799999999999999</v>
      </c>
    </row>
    <row r="5" spans="2:6" x14ac:dyDescent="0.2">
      <c r="B5" t="s">
        <v>81</v>
      </c>
      <c r="C5">
        <v>40</v>
      </c>
      <c r="D5" s="2">
        <f>0.5*C5</f>
        <v>20</v>
      </c>
      <c r="E5" s="2">
        <f>0.2*C5</f>
        <v>8</v>
      </c>
      <c r="F5" s="2">
        <f>D5-E5</f>
        <v>12</v>
      </c>
    </row>
    <row r="6" spans="2:6" x14ac:dyDescent="0.2">
      <c r="B6" t="s">
        <v>86</v>
      </c>
      <c r="C6">
        <v>50</v>
      </c>
      <c r="D6" s="2">
        <f>0.5*C6</f>
        <v>25</v>
      </c>
      <c r="E6" s="2">
        <f>0.2*C6</f>
        <v>10</v>
      </c>
      <c r="F6" s="2">
        <f>D6-E6</f>
        <v>15</v>
      </c>
    </row>
    <row r="7" spans="2:6" x14ac:dyDescent="0.2">
      <c r="B7" t="s">
        <v>87</v>
      </c>
      <c r="C7">
        <v>20</v>
      </c>
      <c r="D7" s="2">
        <f>0.5*C7</f>
        <v>10</v>
      </c>
      <c r="E7" s="2">
        <f>0.2*C7</f>
        <v>4</v>
      </c>
      <c r="F7" s="2">
        <f>D7-E7</f>
        <v>6</v>
      </c>
    </row>
    <row r="8" spans="2:6" x14ac:dyDescent="0.2">
      <c r="D8" s="2">
        <f>SUM(D3:D7)</f>
        <v>98</v>
      </c>
      <c r="E8" s="3">
        <f>SUM(E3:E7)</f>
        <v>39.200000000000003</v>
      </c>
      <c r="F8">
        <f>SUM(F3:F7)</f>
        <v>58.8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Hoja1</vt:lpstr>
      <vt:lpstr>General </vt:lpstr>
      <vt:lpstr>Adeudado</vt:lpstr>
      <vt:lpstr>2023-B</vt:lpstr>
      <vt:lpstr>Cursos de Verano</vt:lpstr>
      <vt:lpstr>Aportes</vt:lpstr>
      <vt:lpstr>Casilleros B</vt:lpstr>
      <vt:lpstr>Tienda B</vt:lpstr>
      <vt:lpstr>Donas B</vt:lpstr>
      <vt:lpstr>2024-A</vt:lpstr>
      <vt:lpstr>Cursos de Verano A</vt:lpstr>
      <vt:lpstr>Casilleros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MATEO RAFAEL QUIMBIULCO SIMBANA</cp:lastModifiedBy>
  <dcterms:created xsi:type="dcterms:W3CDTF">2023-07-25T01:37:43Z</dcterms:created>
  <dcterms:modified xsi:type="dcterms:W3CDTF">2024-07-11T01:53:24Z</dcterms:modified>
</cp:coreProperties>
</file>